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5" documentId="8_{765B150E-25A7-41B4-A860-9FCF11FE9349}" xr6:coauthVersionLast="47" xr6:coauthVersionMax="47" xr10:uidLastSave="{E204876E-3E21-4561-9E7D-BAB4729ADD82}"/>
  <bookViews>
    <workbookView xWindow="-120" yWindow="-120" windowWidth="20730" windowHeight="11040" tabRatio="603" firstSheet="1" activeTab="2" xr2:uid="{00000000-000D-0000-FFFF-FFFF00000000}"/>
  </bookViews>
  <sheets>
    <sheet name="Nouveautés" sheetId="10" r:id="rId1"/>
    <sheet name="Lisez-moi" sheetId="7" r:id="rId2"/>
    <sheet name="APRESO-2025_GBudget" sheetId="1" r:id="rId3"/>
    <sheet name="FAQ" sheetId="6" r:id="rId4"/>
    <sheet name="Métiers recherche clinique" sheetId="3" r:id="rId5"/>
    <sheet name="Exemple" sheetId="9" r:id="rId6"/>
    <sheet name="RappelData" sheetId="5" state="hidden" r:id="rId7"/>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2">'APRESO-2025_GBudget'!$A$1:$E$138</definedName>
    <definedName name="_xlnm.Print_Area" localSheetId="5">Exemple!$A$1:$E$144</definedName>
    <definedName name="_xlnm.Print_Area" localSheetId="4">'Métiers recherche clinique'!$A$1:$P$72</definedName>
    <definedName name="_xlnm.Print_Area" localSheetId="6">RappelData!$A$1:$B$8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9" l="1"/>
  <c r="E55" i="9"/>
  <c r="D71" i="9"/>
  <c r="D63" i="9"/>
  <c r="E61" i="9"/>
  <c r="E80" i="9"/>
  <c r="E90" i="9"/>
  <c r="D89" i="9"/>
  <c r="D82" i="9" l="1"/>
  <c r="E82" i="9" s="1"/>
  <c r="D81" i="9"/>
  <c r="E139" i="9" l="1"/>
  <c r="D138" i="9"/>
  <c r="B143" i="9" s="1"/>
  <c r="E96" i="9"/>
  <c r="E95" i="9"/>
  <c r="E94" i="9"/>
  <c r="E93" i="9"/>
  <c r="E92" i="9"/>
  <c r="E91" i="9"/>
  <c r="E89" i="9"/>
  <c r="E88" i="9"/>
  <c r="E87" i="9"/>
  <c r="E86" i="9"/>
  <c r="E85" i="9"/>
  <c r="E84" i="9"/>
  <c r="E83" i="9"/>
  <c r="E81" i="9"/>
  <c r="E79" i="9"/>
  <c r="E74" i="9"/>
  <c r="E73" i="9"/>
  <c r="E72" i="9"/>
  <c r="E71" i="9"/>
  <c r="E69" i="9"/>
  <c r="E68" i="9"/>
  <c r="E66" i="9"/>
  <c r="F66" i="9" s="1"/>
  <c r="E65" i="9"/>
  <c r="F65" i="9" s="1"/>
  <c r="E64" i="9"/>
  <c r="E63" i="9"/>
  <c r="E62" i="9"/>
  <c r="E59" i="9"/>
  <c r="E53" i="9"/>
  <c r="E51" i="9" s="1"/>
  <c r="E52" i="9"/>
  <c r="D51" i="9"/>
  <c r="C51" i="9"/>
  <c r="E50" i="9"/>
  <c r="E49" i="9"/>
  <c r="E48" i="9"/>
  <c r="D47" i="9"/>
  <c r="C47" i="9"/>
  <c r="E46" i="9"/>
  <c r="E45" i="9"/>
  <c r="E44" i="9"/>
  <c r="D43" i="9"/>
  <c r="C43" i="9"/>
  <c r="E38" i="9"/>
  <c r="E37" i="9"/>
  <c r="E36" i="9"/>
  <c r="E35" i="9"/>
  <c r="C34" i="9"/>
  <c r="E33" i="9"/>
  <c r="E32" i="9"/>
  <c r="E31" i="9"/>
  <c r="E30" i="9"/>
  <c r="E29" i="9"/>
  <c r="C28" i="9"/>
  <c r="E27" i="9"/>
  <c r="E26" i="9"/>
  <c r="E25" i="9"/>
  <c r="E24" i="9"/>
  <c r="E23" i="9"/>
  <c r="E22" i="9"/>
  <c r="E21" i="9"/>
  <c r="C20" i="9"/>
  <c r="F9" i="9"/>
  <c r="F8" i="9"/>
  <c r="F7" i="9"/>
  <c r="C6" i="9"/>
  <c r="C5" i="9"/>
  <c r="E43" i="9" l="1"/>
  <c r="E34" i="9"/>
  <c r="E47" i="9"/>
  <c r="E54" i="9" s="1"/>
  <c r="C54" i="9"/>
  <c r="E97" i="9"/>
  <c r="E76" i="9"/>
  <c r="E28" i="9"/>
  <c r="C39" i="9"/>
  <c r="E20" i="9"/>
  <c r="F9" i="1"/>
  <c r="F8" i="1"/>
  <c r="F7" i="1"/>
  <c r="C6" i="1"/>
  <c r="C5" i="1"/>
  <c r="C4" i="1"/>
  <c r="D43" i="1"/>
  <c r="C43" i="1"/>
  <c r="C54" i="1" s="1"/>
  <c r="D51" i="1"/>
  <c r="E51" i="1"/>
  <c r="C51" i="1"/>
  <c r="D47" i="1"/>
  <c r="E47" i="1"/>
  <c r="C47" i="1"/>
  <c r="C55" i="9" l="1"/>
  <c r="B107" i="9" s="1"/>
  <c r="B109" i="9" s="1"/>
  <c r="B100" i="9"/>
  <c r="C34" i="1"/>
  <c r="C28" i="1"/>
  <c r="C20" i="1"/>
  <c r="C39" i="1" s="1"/>
  <c r="E21" i="1"/>
  <c r="E34" i="1"/>
  <c r="E28" i="1"/>
  <c r="E22" i="1"/>
  <c r="B1" i="5"/>
  <c r="B4" i="5"/>
  <c r="B11" i="5"/>
  <c r="B102" i="9" l="1"/>
  <c r="B104" i="9" s="1"/>
  <c r="B114" i="9" s="1"/>
  <c r="E20" i="1"/>
  <c r="E39" i="1" s="1"/>
  <c r="E64" i="1"/>
  <c r="F64" i="1" s="1"/>
  <c r="B113" i="9" l="1"/>
  <c r="B142" i="9"/>
  <c r="B144" i="9" s="1"/>
  <c r="B116" i="9"/>
  <c r="B112" i="9"/>
  <c r="B9" i="5"/>
  <c r="A10" i="9" l="1"/>
  <c r="E63" i="1"/>
  <c r="F63" i="1" s="1"/>
  <c r="E133" i="1" l="1"/>
  <c r="D132" i="1"/>
  <c r="B137" i="1" l="1"/>
  <c r="B6" i="5"/>
  <c r="A10" i="1"/>
  <c r="B7" i="5" l="1"/>
  <c r="B3" i="5" l="1"/>
  <c r="B2" i="5"/>
  <c r="E61" i="1"/>
  <c r="E85" i="1"/>
  <c r="E66" i="1"/>
  <c r="E49" i="1"/>
  <c r="E45" i="1"/>
  <c r="E46" i="1"/>
  <c r="E48" i="1"/>
  <c r="E50" i="1"/>
  <c r="E89" i="1"/>
  <c r="E53" i="1"/>
  <c r="E52" i="1"/>
  <c r="E44" i="1"/>
  <c r="E43" i="1" s="1"/>
  <c r="E54" i="1" s="1"/>
  <c r="E55" i="1" s="1"/>
  <c r="B96" i="1" s="1"/>
  <c r="E60" i="1"/>
  <c r="E62" i="1"/>
  <c r="E67" i="1"/>
  <c r="E68" i="1"/>
  <c r="E69" i="1"/>
  <c r="E70" i="1"/>
  <c r="E71" i="1"/>
  <c r="E26" i="1"/>
  <c r="E77" i="1"/>
  <c r="E78" i="1"/>
  <c r="E79" i="1"/>
  <c r="E80" i="1"/>
  <c r="E81" i="1"/>
  <c r="E82" i="1"/>
  <c r="E83" i="1"/>
  <c r="E84" i="1"/>
  <c r="E86" i="1"/>
  <c r="E87" i="1"/>
  <c r="E88" i="1"/>
  <c r="E90" i="1"/>
  <c r="E76" i="1"/>
  <c r="E59" i="1"/>
  <c r="E23" i="1"/>
  <c r="E24" i="1"/>
  <c r="E25" i="1"/>
  <c r="E27" i="1"/>
  <c r="E29" i="1"/>
  <c r="E30" i="1"/>
  <c r="E31" i="1"/>
  <c r="E32" i="1"/>
  <c r="E33" i="1"/>
  <c r="E35" i="1"/>
  <c r="E36" i="1"/>
  <c r="E37" i="1"/>
  <c r="E38" i="1"/>
  <c r="E73" i="1" l="1"/>
  <c r="E91" i="1"/>
  <c r="C55" i="1"/>
  <c r="B101" i="1" s="1"/>
  <c r="B103" i="1" s="1"/>
  <c r="B94" i="1" l="1"/>
  <c r="B8" i="5"/>
  <c r="B98" i="1" l="1"/>
  <c r="B106" i="1" s="1"/>
  <c r="B13" i="5" s="1"/>
  <c r="B110" i="1" l="1"/>
  <c r="B12" i="5" s="1"/>
  <c r="B107" i="1"/>
  <c r="B14" i="5" s="1"/>
  <c r="B108" i="1"/>
  <c r="B15" i="5" s="1"/>
  <c r="B136" i="1"/>
  <c r="B138" i="1"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tc={1C3C4E06-D7C7-4956-BE6B-843E25B8F074}</author>
    <author>tc={8A21AAAC-2C2F-4B53-8174-E88042228049}</author>
    <author>tc={B060D369-0C99-4519-8D81-A1D61C68372E}</author>
    <author>tc={F5F2702A-2C01-49E5-ABAE-87E744FDDA8E}</author>
    <author>tc={1574DFA6-FCB0-4BDF-9DC2-DD84B1010CB9}</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5" authorId="1" shapeId="0" xr:uid="{1C3C4E06-D7C7-4956-BE6B-843E25B8F07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text>
    </comment>
    <comment ref="A8" authorId="0" shapeId="0" xr:uid="{00000000-0006-0000-0000-00000400000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(arrondir à 1 décimale)</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(arrondir à 1 décimale)</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2" shapeId="0" xr:uid="{8A21AAAC-2C2F-4B53-8174-E8804222804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 dépenses doivent être engagées sous forme de location ou crédit bail</t>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6" authorId="3" shapeId="0" xr:uid="{B060D369-0C99-4519-8D81-A1D61C68372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88" authorId="4" shapeId="0" xr:uid="{F5F2702A-2C01-49E5-ABAE-87E744FDDA8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text>
    </comment>
    <comment ref="A90" authorId="5" shapeId="0" xr:uid="{1574DFA6-FCB0-4BDF-9DC2-DD84B1010CB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00000000-0006-0000-0000-000022000000}">
      <text>
        <r>
          <rPr>
            <b/>
            <sz val="9"/>
            <color indexed="81"/>
            <rFont val="Tahoma"/>
            <family val="2"/>
          </rPr>
          <t xml:space="preserve">intégrant la majoration pour frais de gestion
</t>
        </r>
      </text>
    </comment>
    <comment ref="A115" authorId="0" shapeId="0" xr:uid="{00000000-0006-0000-0000-000023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00000000-0006-0000-0000-000024000000}">
      <text>
        <r>
          <rPr>
            <b/>
            <sz val="11"/>
            <color indexed="81"/>
            <rFont val="Arial"/>
            <family val="2"/>
          </rPr>
          <t xml:space="preserve">Préciser le type de dépense prévue à partir du co financement (dépenses de personnels, médicaments DM, équipements etc….)
</t>
        </r>
      </text>
    </comment>
    <comment ref="D116" authorId="0" shapeId="0" xr:uid="{00000000-0006-0000-0000-00002500000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tc={BD7841FA-9C31-4265-9437-4D010784D25B}</author>
    <author>tc={A375FA8D-6221-4BCA-A10F-B9BABA2DFD72}</author>
    <author>tc={D469A581-8062-4DF9-90DD-ED8839189AB1}</author>
    <author>tc={E2EFAA21-1CB2-43E4-AD4C-DAAEBEB6231E}</author>
    <author>tc={CCDEF291-42B8-4998-97A4-00BB9CA86360}</author>
  </authors>
  <commentList>
    <comment ref="A1" authorId="0" shapeId="0" xr:uid="{752FE9B9-1E0B-4F4E-9244-3D104CCF6FCB}">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DECEAC57-4957-4EEF-8BE3-0397F4F0C1EB}">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C3092722-4B7E-434D-BE0A-8F955D9BF735}">
      <text>
        <r>
          <rPr>
            <b/>
            <sz val="11"/>
            <color indexed="81"/>
            <rFont val="Arial"/>
            <family val="2"/>
          </rPr>
          <t>Acronyme (sans espace - max. 15 caractères)</t>
        </r>
      </text>
    </comment>
    <comment ref="A5" authorId="1" shapeId="0" xr:uid="{BD7841FA-9C31-4265-9437-4D010784D25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text>
    </comment>
    <comment ref="A8" authorId="0" shapeId="0" xr:uid="{B030F8A0-9344-4149-9641-4B3C319545F8}">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2EE9594-2E2F-4F4F-9EA6-424F2DE0B698}">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F26E7EAA-FDD2-40E5-AFBE-3D6DB2084258}">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2614EB80-E457-43C0-8E9D-957B6EE5DBE9}">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453CC955-7D05-4E09-BEB5-E099E7DFD656}">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AA4A79EB-99F4-45F4-B886-F6272E17B00B}">
      <text>
        <r>
          <rPr>
            <b/>
            <sz val="11"/>
            <color indexed="81"/>
            <rFont val="Arial"/>
            <family val="2"/>
          </rPr>
          <t xml:space="preserve">Le mois.personne correspond à 1/12 d'ETP annuel (arrondir à 1 décimale)
</t>
        </r>
      </text>
    </comment>
    <comment ref="D17" authorId="0" shapeId="0" xr:uid="{4DC2FDAB-8AD3-4F15-856B-E40DF3E09AC8}">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7623907A-9C2A-43B4-83F7-DAC97241E8D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4ECB2FE5-423F-43A1-B6AB-5B503EC4AB5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1" authorId="0" shapeId="0" xr:uid="{0DD148E3-C542-4220-990A-3251AF615DE8}">
      <text>
        <r>
          <rPr>
            <b/>
            <sz val="9"/>
            <color indexed="81"/>
            <rFont val="Tahoma"/>
            <family val="2"/>
          </rPr>
          <t>Auteur:</t>
        </r>
        <r>
          <rPr>
            <sz val="9"/>
            <color indexed="81"/>
            <rFont val="Tahoma"/>
            <family val="2"/>
          </rPr>
          <t xml:space="preserve">
distinguer ARC coordo &amp; monito au DC</t>
        </r>
      </text>
    </comment>
    <comment ref="A34" authorId="0" shapeId="0" xr:uid="{C1C41BE1-FBC0-4751-9503-EA3C3EC58A28}">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CD54D1F6-8234-4F19-8BDB-D154F516846F}">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4089760-C39A-4378-83C1-9532321F6612}">
      <text>
        <r>
          <rPr>
            <sz val="11"/>
            <color indexed="81"/>
            <rFont val="Tahoma"/>
            <family val="2"/>
          </rPr>
          <t>Le mois.personne correspond à 1/12 d'ETP annuel (arrondir à 1 décimale)</t>
        </r>
      </text>
    </comment>
    <comment ref="D40" authorId="0" shapeId="0" xr:uid="{D32823C7-D3FA-4C24-9D18-39B89A60D49F}">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F5765646-671E-4184-B0E6-59A58D77C51F}">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CB575DDE-9A30-44AA-851C-62F8EBA7CF6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90A41E97-35D3-4718-8A5D-C964615EA72B}">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3846250F-6713-411A-82F1-D189BCD1CCA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9F20F70D-1A7C-4009-8A8C-2CFB2DFB8F6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2" authorId="0" shapeId="0" xr:uid="{7BA1DF87-80C8-4317-80C6-28652A9539BC}">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3" authorId="0" shapeId="0" xr:uid="{7C3AFDC2-2F5D-446F-9E90-D7EB75A2C1E2}">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4" authorId="0" shapeId="0" xr:uid="{4D220532-0E13-44CB-80D2-787A3E8CB8D1}">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5" authorId="0" shapeId="0" xr:uid="{7321F449-4642-4C27-B23E-0ADD6A3D5514}">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6" authorId="0" shapeId="0" xr:uid="{96BA5437-B2E4-4157-8932-1BA6D7588E8F}">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7" authorId="0" shapeId="0" xr:uid="{275AD497-8C76-487D-A3B8-E5C07B6188C5}">
      <text>
        <r>
          <rPr>
            <b/>
            <sz val="11"/>
            <color indexed="81"/>
            <rFont val="Tahoma"/>
            <family val="2"/>
          </rPr>
          <t xml:space="preserve">Les montants liés à la réception, la préparation, le stockage et la conservation de ces échantillons ne sont pas éligibles à un financement DGOS
</t>
        </r>
      </text>
    </comment>
    <comment ref="A68" authorId="0" shapeId="0" xr:uid="{9F203172-6F3D-4E4A-8E25-DBD0FF1C7CDA}">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72" authorId="0" shapeId="0" xr:uid="{CEBE3FB8-0140-4607-A6DD-FD4B8AA3742B}">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5" authorId="0" shapeId="0" xr:uid="{5B6F757F-051C-470A-94EB-4D98E21B6656}">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7" authorId="0" shapeId="0" xr:uid="{013C2A54-1D35-4CC9-AF2B-ABD4B9D42FA7}">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9" authorId="2" shapeId="0" xr:uid="{A375FA8D-6221-4BCA-A10F-B9BABA2DFD7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text>
    </comment>
    <comment ref="A80" authorId="3" shapeId="0" xr:uid="{D469A581-8062-4DF9-90DD-ED8839189AB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text>
    </comment>
    <comment ref="A88" authorId="0" shapeId="0" xr:uid="{2288BBB5-1E7C-458E-841C-C7E2945DB7CC}">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94" authorId="4" shapeId="0" xr:uid="{E2EFAA21-1CB2-43E4-AD4C-DAAEBEB6231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text>
    </comment>
    <comment ref="A96" authorId="5" shapeId="0" xr:uid="{CCDEF291-42B8-4998-97A4-00BB9CA8636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text>
    </comment>
    <comment ref="B101" authorId="0" shapeId="0" xr:uid="{080B5E79-5D3B-4CEE-9DEA-59BED6BED6C9}">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12" authorId="0" shapeId="0" xr:uid="{C070A6A8-28EE-4DE1-B067-E135734E3C10}">
      <text>
        <r>
          <rPr>
            <b/>
            <sz val="9"/>
            <color indexed="81"/>
            <rFont val="Tahoma"/>
            <family val="2"/>
          </rPr>
          <t xml:space="preserve">intégrant la majoration pour frais de gestion
</t>
        </r>
      </text>
    </comment>
    <comment ref="A121" authorId="0" shapeId="0" xr:uid="{70AB8C3B-5800-43EE-B86A-78B710AA40C6}">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22" authorId="0" shapeId="0" xr:uid="{B0126C87-0911-4BF8-9877-706C3586F073}">
      <text>
        <r>
          <rPr>
            <b/>
            <sz val="11"/>
            <color indexed="81"/>
            <rFont val="Arial"/>
            <family val="2"/>
          </rPr>
          <t xml:space="preserve">Préciser le type de dépense prévue à partir du co financement (dépenses de personnels, médicaments DM, équipements etc….)
</t>
        </r>
      </text>
    </comment>
    <comment ref="D122" authorId="0" shapeId="0" xr:uid="{575D7898-AADC-411D-B3C7-60F30327B628}">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<sst xmlns="http://schemas.openxmlformats.org/spreadsheetml/2006/main" count="498" uniqueCount="293">
  <si>
    <t>SOUS TOTAL TITRE I</t>
  </si>
  <si>
    <t>SOUS TOTAL TITRE II</t>
  </si>
  <si>
    <t xml:space="preserve">SOUS TOTAL TITRE III </t>
  </si>
  <si>
    <t>MONTANT TOTAL DE LA MAJORATION POUR FRAIS DE GESTION</t>
  </si>
  <si>
    <t>A</t>
  </si>
  <si>
    <t>B</t>
  </si>
  <si>
    <t>C = (A*B)</t>
  </si>
  <si>
    <t>Autres dépenses à caractère médical</t>
  </si>
  <si>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</si>
  <si>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</si>
  <si>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</si>
  <si>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</si>
  <si>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</si>
  <si>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</si>
  <si>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</si>
  <si>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</si>
  <si>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</si>
  <si>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</si>
  <si>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</si>
  <si>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</si>
  <si>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</si>
  <si>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</si>
  <si>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</si>
  <si>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</si>
  <si>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</si>
  <si>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</si>
  <si>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</si>
  <si>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</si>
  <si>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</si>
  <si>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</si>
  <si>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</si>
  <si>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</si>
  <si>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</si>
  <si>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</si>
  <si>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</si>
  <si>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</si>
  <si>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</si>
  <si>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</si>
  <si>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</si>
  <si>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</si>
  <si>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</si>
  <si>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</si>
  <si>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</si>
  <si>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</si>
  <si>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</si>
  <si>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</si>
  <si>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</si>
  <si>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</si>
  <si>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</si>
  <si>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</si>
  <si>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</si>
  <si>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</si>
  <si>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</si>
  <si>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</si>
  <si>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</si>
  <si>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</si>
  <si>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</si>
  <si>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</si>
  <si>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</si>
  <si>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</si>
  <si>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</si>
  <si>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</si>
  <si>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</si>
  <si>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</si>
  <si>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</si>
  <si>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</si>
  <si>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</si>
  <si>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</si>
  <si>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</si>
  <si>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</si>
  <si>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</si>
  <si>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</si>
  <si>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</si>
  <si>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</si>
  <si>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</si>
  <si>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</si>
  <si>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</si>
  <si>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</si>
  <si>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</si>
  <si>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</si>
  <si>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</si>
  <si>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</si>
  <si>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</si>
  <si>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</si>
  <si>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</si>
  <si>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</si>
  <si>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</si>
  <si>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</si>
  <si>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</si>
  <si>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</si>
  <si>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</si>
  <si>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</si>
  <si>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</si>
  <si>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</si>
  <si>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</si>
  <si>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</si>
  <si>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</si>
  <si>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</si>
  <si>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</si>
  <si>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</si>
  <si>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</si>
  <si>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</si>
  <si>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</si>
  <si>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</si>
  <si>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</si>
  <si>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</si>
  <si>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</si>
  <si>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</si>
  <si>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</si>
  <si>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</si>
  <si>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</si>
  <si>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</si>
  <si>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</si>
  <si>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</si>
  <si>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</si>
  <si>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</si>
  <si>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</si>
  <si>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</si>
  <si>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</si>
  <si>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</si>
  <si>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</si>
  <si>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</si>
  <si>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</si>
  <si>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</si>
  <si>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</si>
  <si>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</si>
  <si>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</si>
  <si>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</si>
  <si>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</si>
  <si>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</si>
  <si>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</si>
  <si>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</si>
  <si>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</si>
  <si>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</si>
  <si>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</si>
  <si>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</si>
  <si>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</si>
  <si>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</si>
  <si>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</si>
  <si>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</si>
  <si>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</si>
  <si>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</si>
  <si>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</si>
  <si>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</si>
  <si>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</si>
  <si>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</si>
  <si>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</si>
  <si>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</si>
  <si>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</si>
  <si>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</si>
  <si>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</si>
  <si>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</si>
  <si>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</si>
  <si>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</si>
  <si>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</si>
  <si>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</si>
  <si>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</si>
  <si>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</si>
  <si>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</si>
  <si>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</si>
  <si>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</si>
  <si>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</si>
  <si>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</si>
  <si>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</si>
  <si>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</si>
  <si>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</si>
  <si>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</si>
  <si>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</si>
  <si>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</si>
  <si>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</si>
  <si>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</si>
  <si>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</si>
  <si>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</si>
  <si>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Foire aux questions – remplissage de la grille budgétaire 2023 pour le dépôt de projets de recherche candidats aux programmes de recherche appliquée en santé</t>
  </si>
  <si>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les appels à projets :
PHRC-N, PHRC-K, PHRC-I, PRME, PREPS et PHRIP</t>
    </r>
  </si>
  <si>
    <t>v1-0-juin-2024</t>
  </si>
  <si>
    <t>Numéro du dossier (ex dans Innovarc : PHRC-24-0001) :</t>
  </si>
  <si>
    <t>Missions d'investigation :</t>
  </si>
  <si>
    <t>Pour les personnels à statut hospitalo-universitaire, seule la partie hospitalière est éligible sans limite de pourcentage
Aucun pourcentage minimum d'implication du coordinateur n'est demandé</t>
  </si>
  <si>
    <t>Intitulé du poste</t>
  </si>
  <si>
    <t>Définition d'un investissement (donne automatiquement lieu à un amortissement)</t>
  </si>
  <si>
    <r>
      <rPr>
        <b/>
        <u val="double"/>
        <sz val="11"/>
        <rFont val="Arial"/>
        <family val="2"/>
      </rPr>
      <t>A DETAILLER</t>
    </r>
    <r>
      <rPr>
        <b/>
        <sz val="11"/>
        <rFont val="Arial"/>
        <family val="2"/>
      </rPr>
      <t xml:space="preserve"> :
Les coûts doivent être compris TTC et s'appuyer sur des devis
</t>
    </r>
    <r>
      <rPr>
        <b/>
        <u/>
        <sz val="11"/>
        <rFont val="Arial"/>
        <family val="2"/>
      </rPr>
      <t>La DGOS ne finance pas les dépenses d'investissement (définition dans la FAQ) donnant lieu à amortissement</t>
    </r>
    <r>
      <rPr>
        <b/>
        <sz val="11"/>
        <rFont val="Arial"/>
        <family val="2"/>
      </rPr>
      <t xml:space="preserve">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r>
  </si>
  <si>
    <t>A DETAILLER :
Les coûts doivent être compris TTC et s'appuyer sur des devis
La DGOS ne finance pas les dépenses d'investissement (définition dans la FAQ) donnant lieu à amortissement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</si>
  <si>
    <t>Un point de contact unique pour toute question sur le remplissage de cette grille : dgos-ri1@sante.gouv.fr</t>
  </si>
  <si>
    <t>Grille budgétaire AAP 2024</t>
  </si>
  <si>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</si>
  <si>
    <t>NE PAS verouiller le tableur =&gt; Protéger ou verouiller le document empêche tout traitement ultérieur nécessaire à l'évaluation.</t>
  </si>
  <si>
    <t>Acronyme (sans espace - max. 15 caractères)</t>
  </si>
  <si>
    <r>
      <rPr>
        <b/>
        <u/>
        <sz val="11"/>
        <color theme="1"/>
        <rFont val="Calibri"/>
        <family val="2"/>
        <scheme val="minor"/>
      </rPr>
      <t>Information obligatoire :</t>
    </r>
    <r>
      <rPr>
        <sz val="11"/>
        <color theme="1"/>
        <rFont val="Calibri"/>
        <family val="2"/>
        <scheme val="minor"/>
      </rPr>
      <t xml:space="preserve">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</si>
  <si>
    <r>
      <rPr>
        <b/>
        <u/>
        <sz val="11"/>
        <color theme="1"/>
        <rFont val="Calibri"/>
        <family val="2"/>
        <scheme val="minor"/>
      </rPr>
      <t xml:space="preserve">TITRE I : </t>
    </r>
    <r>
      <rPr>
        <b/>
        <sz val="11"/>
        <color theme="1"/>
        <rFont val="Calibri"/>
        <family val="2"/>
        <scheme val="minor"/>
      </rPr>
      <t xml:space="preserve">
Dépenses de personnels affectés à la réalisation du projet</t>
    </r>
  </si>
  <si>
    <r>
      <t>La DGOS a élargi l'assiette d'éligibilité des coûts afin de mieux financer les projets.
Les dépenses de personnel sont donc financées en fonction des</t>
    </r>
    <r>
      <rPr>
        <b/>
        <u/>
        <sz val="11"/>
        <color theme="1"/>
        <rFont val="Calibri"/>
        <family val="2"/>
        <scheme val="minor"/>
      </rPr>
      <t xml:space="preserve"> missions et du temps affecté</t>
    </r>
    <r>
      <rPr>
        <sz val="11"/>
        <color theme="1"/>
        <rFont val="Calibri"/>
        <family val="2"/>
        <scheme val="minor"/>
      </rPr>
      <t xml:space="preserve">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t>
    </r>
  </si>
  <si>
    <t>A DETAILLER :
- par catégorie de personnels
- à hauteur de leur implication dans le projet</t>
  </si>
  <si>
    <t>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inter-établissements est à inscrire hors taxe (HT), donc sans application de la TVA.</t>
  </si>
  <si>
    <t>Libellé grille budgétaire</t>
  </si>
  <si>
    <t>Le mois.personne correspond à 1/12 d'ETP annuel.
Le mois.personne est l'unité de base : il n'est donc pas possible de diviser le mois en semaines ou en jours</t>
  </si>
  <si>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</si>
  <si>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</si>
  <si>
    <t>Les coûts de personnels budgétés  dans le cadre du projet doivent couvrir l'ensemble des charges directes liées à l'emploi : salaire + cotisations patronales + assurance indemnisation perte d'emploi</t>
  </si>
  <si>
    <t>Il peut s'agir de personnels déjà sous contrat dans les établissements de santé, GCS, maisons de santé ou centres de santé ou recrutés spécifiquement pour le projet</t>
  </si>
  <si>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</si>
  <si>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</si>
  <si>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</si>
  <si>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</si>
  <si>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montants liés à la réception, la préparation, le stockage et la conservation de ces échantillons ne sont pas éligibles à un financement DGOS</t>
  </si>
  <si>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</si>
  <si>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</si>
  <si>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</si>
  <si>
    <t>Une ligne par catégorie de prestation (transport, repas, hébergement) avec prix unitaire (A) et volume (B)</t>
  </si>
  <si>
    <t>Détailler les frais d’organisation de réunions (Une ligne par catégorie de prestation (transport, repas, hébergements…) avec le prix unitaire (A) et le volume (B).</t>
  </si>
  <si>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</si>
  <si>
    <t>intégrant la majoration pour frais de gestion</t>
  </si>
  <si>
    <r>
      <rPr>
        <b/>
        <sz val="11"/>
        <color theme="1"/>
        <rFont val="Calibri"/>
        <family val="2"/>
        <scheme val="minor"/>
      </rPr>
      <t>AUTRE(S) RECETTES  ASSURANT ÉVENTUELLEMENT LE CO-FINANCEMENT DU PROJET :</t>
    </r>
    <r>
      <rPr>
        <sz val="11"/>
        <color theme="1"/>
        <rFont val="Calibri"/>
        <family val="2"/>
        <scheme val="minor"/>
      </rPr>
      <t xml:space="preserve">
préciser le(s) financeur(s), l'affectation sur le projet et le montant obtenu ou en attente d'obtention</t>
    </r>
  </si>
  <si>
    <t>l'ensemble des co-financements y compris ceux n'ayant aucune contrepartie monétaire doivent être indiqués. Une valorisation du montant de la cession doit être précisé.</t>
  </si>
  <si>
    <t>Préciser le type de dépense prévue à partir du co financement (dépenses de personnels, médicaments DM, équipements etc….)</t>
  </si>
  <si>
    <t>Montant</t>
  </si>
  <si>
    <t>Mentionner le montant sur la ligne de dépense correspondante</t>
  </si>
  <si>
    <t>Instructions</t>
  </si>
  <si>
    <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t>
    </r>
    <r>
      <rPr>
        <b/>
        <sz val="11"/>
        <color theme="1"/>
        <rFont val="Calibri"/>
        <family val="2"/>
        <scheme val="minor"/>
      </rPr>
      <t>, pour les établissement de santé et GCS</t>
    </r>
    <r>
      <rPr>
        <sz val="11"/>
        <color theme="1"/>
        <rFont val="Calibri"/>
        <family val="2"/>
        <scheme val="minor"/>
      </rPr>
      <t>, sous forme de dotation MERRI (missions d'enseignement , de recherche, de référence et d'innovation), ou sous forme de FIR (Fonds Intervention Régional)</t>
    </r>
    <r>
      <rPr>
        <b/>
        <sz val="11"/>
        <color theme="1"/>
        <rFont val="Calibri"/>
        <family val="2"/>
        <scheme val="minor"/>
      </rPr>
      <t xml:space="preserve"> pour les centres et maisons de santé</t>
    </r>
  </si>
  <si>
    <t xml:space="preserve">Mission d'investigation &amp; Mission de coordination, organisation et de surveillance &amp; </t>
  </si>
  <si>
    <t>Pour les dépenses d'investissement donnant lieu à amortissement, il conviendra de choisir la solution du crédit-bail ou de la location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</si>
  <si>
    <r>
      <rPr>
        <b/>
        <sz val="11"/>
        <rFont val="Arial"/>
        <family val="2"/>
      </rPr>
      <t xml:space="preserve">Surcoûts liés spécifiquement aux actes médicaux et/ou paramédicaux </t>
    </r>
    <r>
      <rPr>
        <sz val="11"/>
        <rFont val="Arial"/>
        <family val="2"/>
      </rPr>
      <t>pour les besoins du projet</t>
    </r>
  </si>
  <si>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</si>
  <si>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Sous peine de non recevabilité, le format de la grille NE doit PAS être modifié.
Le budget prévisionnel du projet de recherche sera communiqué , en cas de contrôle, sur l'utilisation des crédits d'assurance maladie, aux autorités compétentes.</t>
  </si>
  <si>
    <t>Durées en mois :  (total projet - suivi)</t>
  </si>
  <si>
    <r>
      <rPr>
        <u/>
        <sz val="11"/>
        <color theme="1"/>
        <rFont val="Calibri"/>
        <family val="2"/>
        <scheme val="minor"/>
      </rPr>
      <t xml:space="preserve">Durée total projet : </t>
    </r>
    <r>
      <rPr>
        <sz val="11"/>
        <color theme="1"/>
        <rFont val="Calibri"/>
        <family val="2"/>
        <scheme val="minor"/>
      </rPr>
      <t xml:space="preserve">Durée en mois entre le succès à l’AAP et la publication des résultats.
</t>
    </r>
    <r>
      <rPr>
        <u/>
        <sz val="11"/>
        <color theme="1"/>
        <rFont val="Calibri"/>
        <family val="2"/>
        <scheme val="minor"/>
      </rPr>
      <t>Durée suivi :</t>
    </r>
    <r>
      <rPr>
        <sz val="11"/>
        <color theme="1"/>
        <rFont val="Calibri"/>
        <family val="2"/>
        <scheme val="minor"/>
      </rPr>
      <t xml:space="preserve"> délai entre l'inclusion du patient et la dernière visite de suivi</t>
    </r>
  </si>
  <si>
    <t>Sous peine de non recevabilité, le format de la grille NE doit PAS être modifié.
Le budget prévisionnel du projet de recherche sera communiqué , en cas de contrôle, sur l'utilisation des crédits d'assurance maladie, aux autorités compétentes.</t>
  </si>
  <si>
    <t xml:space="preserve">Il est possible de dupliquer une ligne avec le même libellé. En revanche, l'insertion d'une ligne avec un libellé différent est proscrite.
En cas d'ajout, il est nécessaire de s'assurer du respect des formules de calcul. </t>
  </si>
  <si>
    <t>PHRC-K24-325</t>
  </si>
  <si>
    <t>EXEMPLE</t>
  </si>
  <si>
    <t>nom-prenom-nom.prenom@email.fr - 06.22.22.22.22</t>
  </si>
  <si>
    <t>CHU DE PARIS</t>
  </si>
  <si>
    <t>Durées en mois :  (total projet-suivi)</t>
  </si>
  <si>
    <t>72-40</t>
  </si>
  <si>
    <t>nom-prenom-nom.prenom@email.fr - 06.23.23.23.23</t>
  </si>
  <si>
    <t>Médecin Investigateur</t>
  </si>
  <si>
    <t>Tous les montants sont données à titre d'exemple et ne sauraient constituer un référentiel</t>
  </si>
  <si>
    <t>Technicien de Recherche Clinique :</t>
  </si>
  <si>
    <t xml:space="preserve">Porteur du projet : Temps de coordination médicale :  </t>
  </si>
  <si>
    <t>Chef de Projet</t>
  </si>
  <si>
    <t>Attaché de Recherche Clinique Gestionnaire</t>
  </si>
  <si>
    <t>Attaché de Recherche Clinique Moniteur</t>
  </si>
  <si>
    <t>Spécialiste Vigilance hospitalière</t>
  </si>
  <si>
    <t>Méthodologiste</t>
  </si>
  <si>
    <t>Biostatisticien</t>
  </si>
  <si>
    <t>Data Manager</t>
  </si>
  <si>
    <r>
      <rPr>
        <b/>
        <sz val="11"/>
        <rFont val="Arial"/>
        <family val="2"/>
      </rPr>
      <t>Base salaire annuel 65 911€ (315€/j)</t>
    </r>
    <r>
      <rPr>
        <sz val="11"/>
        <rFont val="Arial"/>
        <family val="2"/>
      </rPr>
      <t xml:space="preserve">
-Dépôts réglementaires, montage, organisation (temps élaboration classeurs centres, CRF, documents de l'étude, suivi réglementaire, gestion administrative et logistique) : 30 jours
-Coordination de l'étude pendant la période d'inclusion, du suivi du monitoring, et des clôture : 40 jours
soit au total 70 jours 
</t>
    </r>
    <r>
      <rPr>
        <b/>
        <sz val="11"/>
        <rFont val="Arial"/>
        <family val="2"/>
      </rPr>
      <t>=&gt; Estimation pour les besoins de l'étude = 70 jours x 314 € = 21 980€</t>
    </r>
    <r>
      <rPr>
        <sz val="11"/>
        <rFont val="Arial"/>
        <family val="2"/>
      </rPr>
      <t xml:space="preserve">
Calcul selon grille : 1 mois.personne = 5493€ ; soit un besoin de 4 mois.personne</t>
    </r>
  </si>
  <si>
    <t>Acte CCAM ZZQL013 : ganglion sentinelle (313,08 €)
Prise en charge du produit de contraste
Prise en charge du matériel au bloc opératoire</t>
  </si>
  <si>
    <t>Forfait "frais de mise en place de l'essai en Imagerie": actes d'imagerie à réaliser selon le suivi standard du patient pour une pathologie donnée
4h de temps TEC + 1h médical
Forfait de 178€ par centre, 20 centres</t>
  </si>
  <si>
    <t>Frais hébergement Cleanweb
500€/an, durée totale de l'étude de 6 ans</t>
  </si>
  <si>
    <t>2 ordinateurs portables pour datamanager et biostatisticien (besoin de puissance supérieure)</t>
  </si>
  <si>
    <t>5 tablettes pour receuils des données depuis les centres</t>
  </si>
  <si>
    <t>Forfait (classeurs investigateurs et promoteur, dossiers réglementaires, documents de l'étude) : 60 euros / centre, 20 centres</t>
  </si>
  <si>
    <t>Déplacements ARC promoteur visite de mise en place (1j) et visite de clôture (1j) :
16 centres nationaux (&gt;200000 hab) : CHU Rennes, CHU Lyon, CLCC Bordeaux, CHRU Lille, CHU Bordeaux, CLCC Nantes, CLCC Lyon,Lariboisière, Tenon, Curie Paris, et Curie Saint Cloud, CHU Tours, CHU Saint-Etienne, CHU Caen, CHU de Limoges, CLCC Caen.
Soit 32 déplacements AR
Base calcul frais de déplacement nationaux :
467,5€/déplacement (1 trajet A/R national (450€) + 1 repas à 17,5€)</t>
  </si>
  <si>
    <t>Remboursement des frais de déplacement pour les examens en sus (imagerie):
Forfait de 50 € de frais de déplacement (50 euros par déplacement) pour 300 patients avec 3 déplacements pour examen d'imagerie</t>
  </si>
  <si>
    <t>Assurance RIPH°1</t>
  </si>
  <si>
    <t>80 € par centre (20 centres)</t>
  </si>
  <si>
    <t>Transport sur carboglace à température contrôlée des échantillons pour analyse centralisée :
1 transport /an / centre associé (hors Strasbourg), soit :
425€ TTC x 6 x 20 = 51 000 €</t>
  </si>
  <si>
    <t xml:space="preserve">Transport sur carboglace à température contrôlée des échantillons pour analyse centralisée :
Frais de gestion : 24€ TTC x 72 mois =1 728 € </t>
  </si>
  <si>
    <t>Forfait frais d'impression : Notes d'information et consentements (300 consentements)</t>
  </si>
  <si>
    <t>Licence questionnaire qualité de vie (adulte et enfants) 300 €/an</t>
  </si>
  <si>
    <t>Un investissement se traduit par l'acquisition d'un bien durable , destiné à rester au moins un an dans le patrimoine de la structure.
Les licences informatiques d'une durée de 1 an renouvelable ou non, ne sont pas considérées comme des investissements.</t>
  </si>
  <si>
    <t>Forfait de de mise en place : 150€/centre * 20 centres</t>
  </si>
  <si>
    <r>
      <t xml:space="preserve">Traitement à l'étude : Hfervivsec, ZBAREVU 20 mg/3.5 mL, solution à diluer pour perfusion flacon : 3 000 unités
</t>
    </r>
    <r>
      <rPr>
        <b/>
        <sz val="11"/>
        <color rgb="FF00B050"/>
        <rFont val="Arial"/>
        <family val="2"/>
      </rPr>
      <t>-&gt; Fourniture gracieuse du traitement à l'étude par le laboratoire LABO pharmaceutical</t>
    </r>
  </si>
  <si>
    <t>LABO Pharmaceutical</t>
  </si>
  <si>
    <t>*Fourniture du traitement à l'étude : Hfervivsec, ZBAREVU 20 mg/3.5 mL, solution à diluer pour perfusion flacon : 3 000 unités
*Opérations de prestations pharmacuetiques (conditionnement, étiquetage) du traitement à l'étude Hfervivsec, ZBAREVU 20 mg/3.5 mL
-&gt; 70 000 euros TTC</t>
  </si>
  <si>
    <t>Mise en place des méthodes pour dosage des pharmacocinétiques Hfervivsec
6 mois mi-temps technicien de laboratoire de biochimie et biologie moléculaire 
=&gt; Calcul selon grille : 1 mois.personne =4 689 € ; soit un besoin de 3 mois.personne = 
14 067€
-&gt; Etude ancillaire (recherche de financement en cours)</t>
  </si>
  <si>
    <t xml:space="preserve">Etiquetage PUI des centres (suite à la préparation étiquetage de la poche) : Forfait 50€/ centre / phase
soit 50€ x 20 centres x2 phases = 1 200€ </t>
  </si>
  <si>
    <t>50 séjours 01M261</t>
  </si>
  <si>
    <r>
      <t xml:space="preserve">Pharmacocinétique Itomyscine Dr DOC  Taux résiduel Sirominus (B54) : 16,25€/ dosage
8 dosages (6 AUC et 2 taux résiduels)/patient avec 100 patients, soit  800 dosages 
Au total 800 x 16,25 = 8 060 € . </t>
    </r>
    <r>
      <rPr>
        <b/>
        <sz val="11"/>
        <rFont val="Arial"/>
        <family val="2"/>
      </rPr>
      <t>Ne s'agit pas d'un acte RIHN</t>
    </r>
    <r>
      <rPr>
        <sz val="11"/>
        <rFont val="Arial"/>
        <family val="2"/>
      </rPr>
      <t>.</t>
    </r>
  </si>
  <si>
    <r>
      <t xml:space="preserve">Forfait désarchivage de bloc/lames pour relecture centralisée : par dossier comprenant "recherche de lames, anonymisation, conditionnement, envoi, reclassement"  
Sélection + coupe et envoi lame blanche/colorée (10 lames à maxima)
150€/patient (dont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soit 150€ * 100 patients. </t>
    </r>
    <r>
      <rPr>
        <b/>
        <sz val="11"/>
        <rFont val="Arial"/>
        <family val="2"/>
      </rPr>
      <t>Ne s'agit pas d'un acte RIHN.</t>
    </r>
  </si>
  <si>
    <t xml:space="preserve">Fourniture de matériel pour 50 patients :
Tubes EDTA, Eppendorf, boites aliquots, séparateurs, Cryo étiquettes (boites + Eppendorf), étiquettes tubes de prélèvements SST + sachet, sachets kits poche kangourou  </t>
  </si>
  <si>
    <t>Location sur la durée du projet d'un PANNORAMIC 250 Flash III pour scan des lames</t>
  </si>
  <si>
    <t>Envoi des documents de l'étude aux centres (notices d'information, formulaires de consentement, classeur investigateurs 20€/centre associé (sauf centres de Lille, Dijon et Strasbourg)</t>
  </si>
  <si>
    <t>Une ligne par type de produit. 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</si>
  <si>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Une ligne par type de produit.Ces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</si>
  <si>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Détails : missions en lien avec le projet et détail calcul coût ETP (voir onglet Exemple)</t>
  </si>
  <si>
    <t>Détails : missions en lien avec le projet et détail calcul coût ETP (voir onglet "Exemple")</t>
  </si>
  <si>
    <t xml:space="preserve">Base salaire annuel 114 138 € (544 €/J)
Elaboration du plan statistique, calcul du nombre de sujets nécessaires, liste de randomisation, modifications substantielles : 20 jours
=&gt; Estimation pour les besoins de l'étude = 20 jours x 544 €= 10 880€
Calcul selon grille : 1 mois.personne = 9511€ ; soit un besoin de 1,14 mois.personne, arrondi à 1 mois.personne </t>
  </si>
  <si>
    <t xml:space="preserve">Base salaire annuel 114 138 € (544 €/J)
Préparation, description, analyse statistique finale, rédaction du rapport statistique final et valorisation scientifique (publication) : 30 jours
=&gt; Estimation pour les besoins de l'étude = 30 jours x 544 €= 16 320€
Calcul selon grille : 1 mois.personne = 9511€ ; soit un besoin de 1,7 mois.personne, arrondi à 2 mois.personne </t>
  </si>
  <si>
    <t xml:space="preserve">Base salaire annuel 54 657€  (35 €/h ; base 7,5 h/jours ; 210 jours travaillés annuel)
Set-up/Paramétrage : création de la base de données et paramétrage des modules 
Ongoing/Contrôle Qualité  : mise en place, suivi, contrôle de la cohérence, qualité des données 
Gel de base et transfert des données au biostatisticien :50 jours
=&gt; Estimation pour les besoins de l'étude = 50 jours x 263 € = 13 150€
Calcul selon grille : 1 mois.personne = 4555€ ; soit un besoin de 2,88 mois.personne, arrondi à 3 mois.personne </t>
  </si>
  <si>
    <t>Base salaire annuel PHU, coût moyen chargé: 74270€ annel (47 €/h ; base 7,5 h/jours ; 210 jours travaillé annuel)
Visite d'Inclusion V0 (J0) : Vérification des critères d'éligibilité, information sur l'étude et recueil du consentement, randomisation pour 300 patients, soit 300h x 47€ = 14 100€
=&gt; Estimation pour les besoins de l'étude = 14 100 €                                                                                                                                                                                                                                                                                                                                
Calcul selon grille : 1 mois.personne = 6189€ (74 270/12) ; soit un besoin de 2,3 (14 100/6189) mois.personne</t>
  </si>
  <si>
    <r>
      <rPr>
        <b/>
        <sz val="11"/>
        <rFont val="Arial"/>
        <family val="2"/>
      </rPr>
      <t>Base salaire annuel TEC, coût moyen chargé: 60 123€ (38 €/h ; base 7,5 h/jours ; 210 jours travaillés annuel)</t>
    </r>
    <r>
      <rPr>
        <sz val="11"/>
        <rFont val="Arial"/>
        <family val="2"/>
      </rPr>
      <t xml:space="preserve">
Formation (Prise connaissance documents étude, POS, CRF, Présence MEP, Organisation des circuits) : 4h / centre = 4 x 20 = 80h
Monitoring avec promoteur (Préparation des dossiers patients, disponibilité, résolution des queries) : 2h / visite de monitoring  : 20x 5x 2h  = 200h
Baseline + Visite inclusion patient  (Préparation des visites : organisation et planification des actes protocolaires, hospitalisation,  information du patient sur le déroulement pratique des visites de la recherche. Remplissage du CRF (récupération des données sources, résolution de queries) : 2h / patient , soit 2 x 300 = 600h 
Visites de suivi patient (Organisation de la visite (dont organisation et planification des actes protocolaires, hospitalisations…), saisie du CRF, résolution des queries, Gestion des Evènements indésirables) : 1h / visite (6 visites / patient), soit 6 x 300 = 1800h
Appel téléphonique: 1 appel téléphonique/patient de 30min, soit 0,5 X 300 = 150h
Visite finale ou arrêt prématuré (Préparation de la visite,organisation et planification des actes, saisie du CRF, résolution des queries : 1h / visite, soit 1 x 300 = 300h
Soit au total 3130h
=&gt; Estimation pour les besoins de l'étude : 3130 x 38€ = 118 940 €
Calcul selon grille : 1 mois.personne = 5010€, soit un besoin de 23,7</t>
    </r>
  </si>
  <si>
    <t>Base salaire PHU, coût moyen chargé : 74270€ annuel (47 €/h ; base 7,5 h/jours ; 210 jours travaillés annuel)
Coordination : temps consacré au montage du projet, à la soumission règlementaire, à la rédaction/ reclecture des circuits logistiques, à la création de la base de données, aux échanges avec les centres associés, le méthodologiste, le promoteur etc...) : 20 jours
Suivi de l'étude (monitoring, réunions de suivi du projet, modifications substantielles, ...) : 20 jours
Clôture de l'étude (gel de base, échanges avec centres associés, ...) : 5 jours
Analyse des résultats et Rédaction du rapport final : 5 jours
=&gt; Estimation pour les besoins de l'étude = 50 jours x 353 € = 17 650€
Calcul selon grille : 1 mois.personne = 6189€ ; soit un besoin de 2,9 mois.personne</t>
  </si>
  <si>
    <t>Base salaire annuel 65 911€ (42 €/h ; base 7,5 h/jours ; 210 jours travaillés annuel)
Montage, coordination, validation des soumissions réglementaires, gestion administrative et financière, suivi, logistique, clôture: 31 jours 
=&gt; Estimation pour les besoins de l'étude = 31 jours x 315 € =9 765 €
Calcul selon grille : 1 mois.personne = 5493€ ; soit un besoin de 1,8 mois.personne</t>
  </si>
  <si>
    <t>Base salaire annuel 56 265€ (36 €/h ; base 7,5 h/jours ; 210 jours travaillés annuel)
Mise en place de l'essai, assurance et contrôle qualité des données, clôture des centres  (incluant préparation de visites et rédaction des rapports) : 
Nombre de jours MEP et clôture : 22 centres x 2 (déplacement pour une MEP et Clôture) X 3j (durée du déplacement + rapports) =132 jours
Nombre de jours de monitoring : 22 centres X 5 déplacements (5 visites dont 1 monitoring précoce) X 4j (durée du dépl. + rapports) =440j   
soit 572 jours au total
=&gt; Estimation pour les besoins de l'étude = 572 jours x 270 € = 154 440€
Calcul selon grille : 1 mois.personne = 4689€ ; soit un besoin de 32,9 mois.personne</t>
  </si>
  <si>
    <t>Base salaire annuel 114 138 € (72,5 €/h ; base 7,5 h/jours ; 210 jours travaillés annuel)
Revue du protocole, suivi de la vigilance de l'étude, rapports annuels de sécurité, modifications substantielles, transmissions des informations au CPP et ANSM : 60 jours
=&gt; Estimation pour les besoins de l'étude = 60 jours x 544 €= 32 640€
Calcul selon grille : 1 mois.personne = 9511€ ; soit un besoin de 3,4 mois.personne</t>
  </si>
  <si>
    <t>v2-0-juillet-2024</t>
  </si>
  <si>
    <t>Nouveautés grilles budgétaires AAP 2024</t>
  </si>
  <si>
    <t>Le nombre total de "mois.personne nécessaire sur la durée du projet" doit être arrondi avec 1 décimale après la virgule.</t>
  </si>
  <si>
    <t>Ajout d'un exemple de grille budgétaire complétée (onglet "Exemple")</t>
  </si>
  <si>
    <t>Ajout d'un onglet "Lisez-moi" reprenant et complétant les infos-bulles de la grille budgétaire</t>
  </si>
  <si>
    <t>Grille budgétaire APRESO 2025
Adaptation de la grille budgétaire de l'édition 2024 des appels à projets :
PHRC-N, PHRC-K, PHRC-I, PRME, PREPS et PHRIP</t>
  </si>
  <si>
    <t>Un point de contact unique pour toute question sur le remplissage de cette grille : rreso@girci-idf.fr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</si>
</sst>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 #,##0\ [$€-40C]_-;\-* #,##0\ [$€-40C]_-;_-* &quot;-&quot;??\ [$€-40C]_-;_-@_-"/>
    <numFmt numFmtId="165" formatCode="_-* #,##0\ &quot;€&quot;_-;\-* #,##0\ &quot;€&quot;_-;_-* &quot;-&quot;??\ &quot;€&quot;_-;_-@_-"/>
    <numFmt numFmtId="166" formatCode="#,##0.0"/>
    <numFmt numFmtId="167" formatCode="0.0"/>
  </numFmts>
  <fonts count="58"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rgb="FFFF0000"/>
      <name val="Arial"/>
      <family val="2"/>
    </font>
    <font>
      <b/>
      <u/>
      <sz val="11"/>
      <color rgb="FFFF0000"/>
      <name val="Calibri"/>
      <family val="2"/>
      <scheme val="minor"/>
    </font>
    <font>
      <b/>
      <sz val="9"/>
      <color rgb="FFFF0000"/>
      <name val="Arial"/>
      <family val="2"/>
    </font>
    <font>
      <b/>
      <sz val="14"/>
      <color theme="1"/>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u/>
      <sz val="11"/>
      <color theme="10"/>
      <name val="Calibri"/>
      <family val="2"/>
      <scheme val="minor"/>
    </font>
    <font>
      <b/>
      <u/>
      <sz val="26"/>
      <color rgb="FFFF0000"/>
      <name val="Arial"/>
      <family val="2"/>
    </font>
    <font>
      <b/>
      <sz val="11"/>
      <color rgb="FF00B050"/>
      <name val="Arial"/>
      <family val="2"/>
    </font>
  </fonts>
  <fills count="16">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2DCDB"/>
        <bgColor indexed="64"/>
      </patternFill>
    </fill>
    <fill>
      <patternFill patternType="solid">
        <fgColor rgb="FFC4D79B"/>
        <bgColor indexed="64"/>
      </patternFill>
    </fill>
    <fill>
      <patternFill patternType="solid">
        <fgColor theme="0"/>
        <bgColor indexed="64"/>
      </patternFill>
    </fill>
    <fill>
      <patternFill patternType="solid">
        <fgColor rgb="FFFFC000"/>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5">
    <xf numFmtId="0" fontId="0" fillId="0" borderId="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0" fontId="55" fillId="0" borderId="0" applyNumberFormat="0" applyFill="0" applyBorder="0" applyAlignment="0" applyProtection="0"/>
  </cellStyleXfs>
  <cellXfs count="277">
    <xf numFmtId="0" fontId="0" fillId="0" borderId="0" xfId="0"/>
    <xf numFmtId="0" fontId="1" fillId="0" borderId="0" xfId="0" applyFont="1" applyAlignment="1">
      <alignment horizontal="left"/>
    </xf>
    <xf numFmtId="0" fontId="2" fillId="0" borderId="0" xfId="0" applyFont="1" applyAlignment="1">
      <alignment horizontal="center" vertical="center"/>
    </xf>
    <xf numFmtId="0" fontId="2" fillId="0" borderId="3" xfId="0" applyFont="1" applyBorder="1" applyAlignment="1">
      <alignment horizontal="left" vertical="center" wrapText="1" indent="1"/>
    </xf>
    <xf numFmtId="3" fontId="2"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0" fontId="1" fillId="0" borderId="3"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0" xfId="0" applyFont="1" applyAlignment="1">
      <alignment horizontal="center" vertical="center"/>
    </xf>
    <xf numFmtId="3" fontId="1" fillId="0" borderId="0" xfId="0" applyNumberFormat="1" applyFont="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0" xfId="0" applyNumberFormat="1" applyFont="1" applyAlignment="1">
      <alignment horizontal="center" vertical="center"/>
    </xf>
    <xf numFmtId="3" fontId="2"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 fontId="2" fillId="0" borderId="3" xfId="0" applyNumberFormat="1" applyFont="1" applyBorder="1" applyAlignment="1">
      <alignment horizontal="center" vertical="center"/>
    </xf>
    <xf numFmtId="3" fontId="1" fillId="0" borderId="6"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wrapText="1"/>
    </xf>
    <xf numFmtId="3" fontId="17" fillId="2" borderId="0" xfId="0" applyNumberFormat="1" applyFont="1" applyFill="1" applyAlignment="1">
      <alignment horizontal="center" vertical="center" wrapText="1"/>
    </xf>
    <xf numFmtId="0" fontId="18" fillId="0" borderId="0" xfId="0" applyFont="1"/>
    <xf numFmtId="0" fontId="0" fillId="0" borderId="3" xfId="0" applyBorder="1" applyAlignment="1">
      <alignment horizontal="center" vertical="center"/>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3" fillId="0" borderId="3" xfId="0"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25" fillId="0" borderId="3" xfId="0" applyFont="1" applyBorder="1" applyAlignment="1">
      <alignment vertical="top" wrapText="1"/>
    </xf>
    <xf numFmtId="0" fontId="25" fillId="0" borderId="3" xfId="0" applyFont="1" applyBorder="1" applyAlignment="1">
      <alignment wrapText="1"/>
    </xf>
    <xf numFmtId="0" fontId="1" fillId="0" borderId="32" xfId="0" applyFont="1" applyBorder="1" applyAlignment="1">
      <alignment horizontal="center" wrapText="1"/>
    </xf>
    <xf numFmtId="0" fontId="1" fillId="0" borderId="33" xfId="0" applyFont="1" applyBorder="1" applyAlignment="1">
      <alignment horizontal="center" vertical="center"/>
    </xf>
    <xf numFmtId="0" fontId="1" fillId="0" borderId="0" xfId="0" applyFont="1" applyAlignment="1">
      <alignment horizontal="center" vertical="center" wrapText="1"/>
    </xf>
    <xf numFmtId="3" fontId="4" fillId="0" borderId="0" xfId="0" applyNumberFormat="1" applyFont="1" applyAlignment="1">
      <alignment horizontal="center" vertical="center" wrapText="1"/>
    </xf>
    <xf numFmtId="0" fontId="1" fillId="6" borderId="30" xfId="0" applyFont="1" applyFill="1" applyBorder="1" applyAlignment="1">
      <alignment horizontal="center" vertical="center" wrapText="1"/>
    </xf>
    <xf numFmtId="3" fontId="4" fillId="6" borderId="17" xfId="0" applyNumberFormat="1" applyFont="1" applyFill="1" applyBorder="1" applyAlignment="1">
      <alignment horizontal="center" vertical="center" wrapText="1"/>
    </xf>
    <xf numFmtId="0" fontId="1" fillId="6" borderId="45" xfId="0" applyFont="1" applyFill="1" applyBorder="1" applyAlignment="1">
      <alignment horizontal="center" vertical="center" wrapText="1"/>
    </xf>
    <xf numFmtId="3" fontId="4" fillId="6" borderId="46" xfId="0" applyNumberFormat="1" applyFont="1" applyFill="1" applyBorder="1" applyAlignment="1">
      <alignment horizontal="center" vertical="center" wrapText="1"/>
    </xf>
    <xf numFmtId="0" fontId="1" fillId="0" borderId="30" xfId="0" applyFont="1" applyBorder="1" applyAlignment="1">
      <alignment horizontal="center" vertical="center" wrapText="1"/>
    </xf>
    <xf numFmtId="10" fontId="4" fillId="0" borderId="17" xfId="0" applyNumberFormat="1" applyFont="1" applyBorder="1" applyAlignment="1">
      <alignment horizontal="center" vertical="center" wrapText="1"/>
    </xf>
    <xf numFmtId="0" fontId="25" fillId="0" borderId="0" xfId="0" applyFont="1"/>
    <xf numFmtId="0" fontId="25" fillId="0" borderId="4" xfId="0" applyFont="1" applyBorder="1" applyAlignment="1">
      <alignment horizontal="center" vertical="top" wrapText="1"/>
    </xf>
    <xf numFmtId="0" fontId="25" fillId="0" borderId="2" xfId="0" applyFont="1" applyBorder="1" applyAlignment="1">
      <alignment horizontal="center" vertical="top" wrapText="1"/>
    </xf>
    <xf numFmtId="0" fontId="25" fillId="0" borderId="13" xfId="0" applyFont="1" applyBorder="1" applyAlignment="1">
      <alignment horizontal="center" vertical="top" wrapText="1"/>
    </xf>
    <xf numFmtId="0" fontId="25" fillId="0" borderId="5" xfId="0" applyFont="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7"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4" fillId="8" borderId="3" xfId="0"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3"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3" xfId="0" applyFont="1" applyFill="1" applyBorder="1" applyAlignment="1">
      <alignment horizontal="center" wrapText="1"/>
    </xf>
    <xf numFmtId="9" fontId="4"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1" fillId="0" borderId="0" xfId="0" applyFont="1" applyAlignment="1">
      <alignment vertical="center"/>
    </xf>
    <xf numFmtId="0" fontId="27" fillId="0" borderId="0" xfId="0" applyFont="1"/>
    <xf numFmtId="0" fontId="32" fillId="9" borderId="0" xfId="0" applyFont="1" applyFill="1"/>
    <xf numFmtId="3" fontId="27" fillId="0" borderId="0" xfId="0" applyNumberFormat="1" applyFont="1"/>
    <xf numFmtId="3" fontId="27" fillId="0" borderId="0" xfId="0" applyNumberFormat="1" applyFont="1" applyAlignment="1">
      <alignment wrapText="1"/>
    </xf>
    <xf numFmtId="0" fontId="26" fillId="0" borderId="0" xfId="0" applyFont="1" applyAlignment="1">
      <alignment vertical="center"/>
    </xf>
    <xf numFmtId="0" fontId="27" fillId="0" borderId="14" xfId="0" applyFont="1" applyBorder="1" applyAlignment="1">
      <alignment horizontal="center"/>
    </xf>
    <xf numFmtId="3" fontId="27" fillId="0" borderId="0" xfId="0" applyNumberFormat="1" applyFont="1" applyAlignment="1">
      <alignment vertical="center"/>
    </xf>
    <xf numFmtId="3" fontId="27" fillId="0" borderId="0" xfId="0" applyNumberFormat="1" applyFont="1" applyAlignment="1">
      <alignment vertical="center" wrapText="1"/>
    </xf>
    <xf numFmtId="0" fontId="26" fillId="0" borderId="11" xfId="0" applyFont="1" applyBorder="1" applyAlignment="1">
      <alignment vertical="center"/>
    </xf>
    <xf numFmtId="0" fontId="27" fillId="0" borderId="16" xfId="0" applyFont="1" applyBorder="1" applyAlignment="1">
      <alignment horizontal="left" vertical="center"/>
    </xf>
    <xf numFmtId="0" fontId="27" fillId="0" borderId="0" xfId="0" applyFont="1" applyAlignment="1">
      <alignment horizontal="left" vertical="center"/>
    </xf>
    <xf numFmtId="0" fontId="26" fillId="0" borderId="3" xfId="0" applyFont="1" applyBorder="1" applyAlignment="1">
      <alignment horizontal="left" vertical="center"/>
    </xf>
    <xf numFmtId="0" fontId="26" fillId="0" borderId="0" xfId="0" applyFont="1" applyAlignment="1">
      <alignment horizontal="left" vertical="center"/>
    </xf>
    <xf numFmtId="14" fontId="27" fillId="0" borderId="0" xfId="0" applyNumberFormat="1" applyFont="1"/>
    <xf numFmtId="0" fontId="27" fillId="8" borderId="8" xfId="0" applyFont="1" applyFill="1" applyBorder="1" applyAlignment="1">
      <alignment vertical="center"/>
    </xf>
    <xf numFmtId="3" fontId="27" fillId="8" borderId="8" xfId="0" applyNumberFormat="1" applyFont="1" applyFill="1" applyBorder="1" applyAlignment="1">
      <alignment vertical="center" wrapText="1"/>
    </xf>
    <xf numFmtId="3" fontId="27" fillId="0" borderId="0" xfId="0" applyNumberFormat="1" applyFont="1" applyAlignment="1">
      <alignment horizontal="center" wrapText="1"/>
    </xf>
    <xf numFmtId="3" fontId="27" fillId="0" borderId="0" xfId="0" applyNumberFormat="1" applyFont="1" applyAlignment="1">
      <alignment horizontal="center" vertical="center"/>
    </xf>
    <xf numFmtId="3" fontId="27" fillId="0" borderId="0" xfId="0" applyNumberFormat="1" applyFont="1" applyAlignment="1">
      <alignment horizontal="center"/>
    </xf>
    <xf numFmtId="3" fontId="27" fillId="0" borderId="0" xfId="0" applyNumberFormat="1" applyFont="1" applyAlignment="1">
      <alignment horizontal="center" vertical="center" wrapText="1"/>
    </xf>
    <xf numFmtId="0" fontId="27" fillId="0" borderId="0" xfId="0" applyFont="1" applyAlignment="1">
      <alignment horizontal="center" vertical="center" wrapText="1"/>
    </xf>
    <xf numFmtId="0" fontId="27" fillId="0" borderId="15" xfId="0" applyFont="1" applyBorder="1"/>
    <xf numFmtId="3" fontId="27" fillId="0" borderId="31" xfId="0" applyNumberFormat="1" applyFont="1" applyBorder="1" applyAlignment="1">
      <alignment wrapText="1"/>
    </xf>
    <xf numFmtId="0" fontId="27" fillId="0" borderId="6" xfId="0" applyFont="1" applyBorder="1"/>
    <xf numFmtId="0" fontId="27" fillId="0" borderId="9" xfId="0" applyFont="1" applyBorder="1"/>
    <xf numFmtId="0" fontId="27" fillId="0" borderId="1" xfId="0" applyFont="1" applyBorder="1"/>
    <xf numFmtId="0" fontId="27" fillId="6" borderId="47" xfId="0" applyFont="1" applyFill="1" applyBorder="1"/>
    <xf numFmtId="0" fontId="35" fillId="0" borderId="0" xfId="0" applyFont="1"/>
    <xf numFmtId="3" fontId="35" fillId="0" borderId="0" xfId="0" applyNumberFormat="1" applyFont="1"/>
    <xf numFmtId="3" fontId="35" fillId="0" borderId="0" xfId="0" applyNumberFormat="1" applyFont="1" applyAlignment="1">
      <alignment wrapText="1"/>
    </xf>
    <xf numFmtId="0" fontId="36" fillId="0" borderId="0" xfId="0" applyFont="1" applyAlignment="1">
      <alignment vertical="center" wrapText="1"/>
    </xf>
    <xf numFmtId="0" fontId="36" fillId="8" borderId="7" xfId="0" applyFont="1" applyFill="1" applyBorder="1" applyAlignment="1">
      <alignment horizontal="center" vertical="center" wrapText="1"/>
    </xf>
    <xf numFmtId="0" fontId="36" fillId="8" borderId="3" xfId="0" applyFont="1" applyFill="1" applyBorder="1" applyAlignment="1">
      <alignment horizontal="center" vertical="center" wrapText="1"/>
    </xf>
    <xf numFmtId="3" fontId="36" fillId="8" borderId="3" xfId="0" applyNumberFormat="1" applyFont="1" applyFill="1" applyBorder="1" applyAlignment="1">
      <alignment horizontal="center" vertical="center" wrapText="1"/>
    </xf>
    <xf numFmtId="3" fontId="36" fillId="8" borderId="4" xfId="0" applyNumberFormat="1" applyFont="1" applyFill="1" applyBorder="1" applyAlignment="1">
      <alignment horizontal="center" vertical="center" wrapText="1"/>
    </xf>
    <xf numFmtId="0" fontId="39" fillId="0" borderId="0" xfId="0" applyFont="1"/>
    <xf numFmtId="0" fontId="36" fillId="8" borderId="4" xfId="0" applyFont="1" applyFill="1" applyBorder="1" applyAlignment="1">
      <alignment horizontal="center" vertical="center" wrapText="1"/>
    </xf>
    <xf numFmtId="3" fontId="29" fillId="0" borderId="16" xfId="0" applyNumberFormat="1" applyFont="1" applyBorder="1" applyAlignment="1">
      <alignment horizontal="left" vertical="center" wrapText="1"/>
    </xf>
    <xf numFmtId="3" fontId="29" fillId="0" borderId="3" xfId="0" applyNumberFormat="1" applyFont="1" applyBorder="1" applyAlignment="1">
      <alignment horizontal="left" vertical="center" wrapText="1"/>
    </xf>
    <xf numFmtId="3" fontId="29" fillId="0" borderId="18" xfId="0" applyNumberFormat="1" applyFont="1" applyBorder="1" applyAlignment="1">
      <alignment horizontal="left" vertical="center" wrapText="1"/>
    </xf>
    <xf numFmtId="3" fontId="26" fillId="0" borderId="16" xfId="0" applyNumberFormat="1" applyFont="1" applyBorder="1" applyAlignment="1">
      <alignment horizontal="left" vertical="center"/>
    </xf>
    <xf numFmtId="3" fontId="26" fillId="0" borderId="3" xfId="0" applyNumberFormat="1" applyFont="1" applyBorder="1" applyAlignment="1">
      <alignment horizontal="left" vertical="center"/>
    </xf>
    <xf numFmtId="3" fontId="26" fillId="0" borderId="18" xfId="0" applyNumberFormat="1" applyFont="1" applyBorder="1" applyAlignment="1">
      <alignment horizontal="left" vertical="center"/>
    </xf>
    <xf numFmtId="0" fontId="41" fillId="6" borderId="38" xfId="0" applyFont="1" applyFill="1" applyBorder="1" applyAlignment="1">
      <alignment horizontal="center"/>
    </xf>
    <xf numFmtId="3" fontId="27" fillId="11" borderId="1" xfId="0" applyNumberFormat="1" applyFont="1" applyFill="1" applyBorder="1"/>
    <xf numFmtId="0" fontId="43" fillId="0" borderId="48" xfId="0" applyFont="1" applyBorder="1" applyAlignment="1">
      <alignment horizontal="center" vertical="center"/>
    </xf>
    <xf numFmtId="0" fontId="0" fillId="0" borderId="6" xfId="0" applyBorder="1"/>
    <xf numFmtId="0" fontId="0" fillId="0" borderId="3" xfId="0" applyBorder="1" applyAlignment="1">
      <alignment wrapText="1"/>
    </xf>
    <xf numFmtId="9" fontId="0" fillId="10" borderId="3" xfId="1" applyFont="1" applyFill="1" applyBorder="1" applyAlignment="1">
      <alignment horizontal="center" vertical="center"/>
    </xf>
    <xf numFmtId="0" fontId="48" fillId="0" borderId="0" xfId="0" applyFont="1" applyAlignment="1">
      <alignment vertical="center"/>
    </xf>
    <xf numFmtId="0" fontId="26" fillId="3" borderId="19" xfId="0" applyFont="1" applyFill="1" applyBorder="1" applyAlignment="1">
      <alignment vertical="center"/>
    </xf>
    <xf numFmtId="0" fontId="1" fillId="3" borderId="11" xfId="0" applyFont="1" applyFill="1" applyBorder="1" applyAlignment="1">
      <alignment vertical="center" wrapText="1"/>
    </xf>
    <xf numFmtId="3" fontId="1" fillId="3" borderId="11" xfId="0" applyNumberFormat="1" applyFont="1" applyFill="1" applyBorder="1" applyAlignment="1">
      <alignment vertical="center" wrapText="1"/>
    </xf>
    <xf numFmtId="3" fontId="3" fillId="2" borderId="12"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13" xfId="0" applyBorder="1" applyAlignment="1">
      <alignment horizontal="center" vertical="center" wrapText="1"/>
    </xf>
    <xf numFmtId="165" fontId="1" fillId="3" borderId="12" xfId="2" applyNumberFormat="1" applyFont="1" applyFill="1" applyBorder="1" applyAlignment="1">
      <alignment horizontal="center" vertical="center" wrapText="1"/>
    </xf>
    <xf numFmtId="165" fontId="2" fillId="0" borderId="4" xfId="2" applyNumberFormat="1" applyFont="1" applyFill="1" applyBorder="1" applyAlignment="1">
      <alignment horizontal="center" vertical="center"/>
    </xf>
    <xf numFmtId="165" fontId="10" fillId="2" borderId="1" xfId="2" applyNumberFormat="1" applyFont="1" applyFill="1" applyBorder="1" applyAlignment="1">
      <alignment horizontal="center" vertical="center" wrapText="1"/>
    </xf>
    <xf numFmtId="165" fontId="1" fillId="3" borderId="11" xfId="2" applyNumberFormat="1" applyFont="1" applyFill="1" applyBorder="1" applyAlignment="1">
      <alignment vertical="center" wrapText="1"/>
    </xf>
    <xf numFmtId="165" fontId="2" fillId="5" borderId="4" xfId="2" applyNumberFormat="1" applyFont="1" applyFill="1" applyBorder="1" applyAlignment="1">
      <alignment horizontal="center" vertical="center"/>
    </xf>
    <xf numFmtId="165" fontId="6" fillId="8" borderId="4"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wrapText="1"/>
    </xf>
    <xf numFmtId="165" fontId="4" fillId="8" borderId="3" xfId="2" applyNumberFormat="1" applyFont="1" applyFill="1" applyBorder="1" applyAlignment="1">
      <alignment horizontal="center" vertical="center"/>
    </xf>
    <xf numFmtId="0" fontId="51" fillId="0" borderId="3" xfId="0" applyFont="1" applyBorder="1" applyAlignment="1">
      <alignment horizontal="center"/>
    </xf>
    <xf numFmtId="0" fontId="49" fillId="0" borderId="3" xfId="0" applyFont="1" applyBorder="1" applyAlignment="1">
      <alignment horizontal="left" vertical="center" wrapText="1"/>
    </xf>
    <xf numFmtId="0" fontId="50" fillId="0" borderId="3" xfId="0" applyFont="1" applyBorder="1" applyAlignment="1">
      <alignment horizontal="left" vertical="center" wrapText="1"/>
    </xf>
    <xf numFmtId="0" fontId="0" fillId="0" borderId="3" xfId="0" applyBorder="1"/>
    <xf numFmtId="0" fontId="18" fillId="0" borderId="3" xfId="0" applyFont="1" applyBorder="1" applyAlignment="1">
      <alignment horizontal="left"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3" borderId="3" xfId="0" applyFont="1" applyFill="1" applyBorder="1" applyAlignment="1">
      <alignment vertical="center" wrapText="1"/>
    </xf>
    <xf numFmtId="0" fontId="18" fillId="12" borderId="3" xfId="0" applyFont="1" applyFill="1" applyBorder="1" applyAlignment="1">
      <alignment vertical="center" wrapText="1"/>
    </xf>
    <xf numFmtId="0" fontId="0" fillId="0" borderId="3" xfId="0" applyBorder="1" applyAlignment="1">
      <alignment vertical="center" wrapText="1"/>
    </xf>
    <xf numFmtId="0" fontId="18" fillId="0" borderId="3" xfId="0" applyFont="1" applyBorder="1" applyAlignment="1">
      <alignment wrapText="1"/>
    </xf>
    <xf numFmtId="0" fontId="2"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13" borderId="3" xfId="0" applyFont="1" applyFill="1" applyBorder="1" applyAlignment="1">
      <alignment horizontal="left" vertical="center" wrapText="1"/>
    </xf>
    <xf numFmtId="0" fontId="0" fillId="0" borderId="2" xfId="0" applyBorder="1" applyAlignment="1">
      <alignment vertical="center" wrapText="1"/>
    </xf>
    <xf numFmtId="0" fontId="1" fillId="0" borderId="2" xfId="0" applyFont="1" applyBorder="1" applyAlignment="1">
      <alignment horizontal="left" vertical="center" wrapText="1"/>
    </xf>
    <xf numFmtId="0" fontId="25" fillId="0" borderId="3" xfId="0" applyFont="1" applyBorder="1" applyAlignment="1">
      <alignment horizontal="center" wrapText="1"/>
    </xf>
    <xf numFmtId="0" fontId="1" fillId="0" borderId="3" xfId="0" applyFont="1" applyBorder="1" applyAlignment="1">
      <alignment vertical="center" wrapText="1"/>
    </xf>
    <xf numFmtId="0" fontId="54" fillId="0" borderId="3" xfId="0" applyFont="1" applyBorder="1" applyAlignment="1">
      <alignment horizontal="left" vertical="center" wrapText="1"/>
    </xf>
    <xf numFmtId="3" fontId="2" fillId="0" borderId="5" xfId="0" applyNumberFormat="1" applyFont="1" applyBorder="1" applyAlignment="1">
      <alignment horizontal="center" vertical="center" wrapText="1"/>
    </xf>
    <xf numFmtId="3" fontId="2" fillId="0" borderId="5" xfId="0" applyNumberFormat="1" applyFont="1" applyBorder="1" applyAlignment="1">
      <alignment horizontal="center" vertical="top" wrapText="1"/>
    </xf>
    <xf numFmtId="44" fontId="2" fillId="0" borderId="3" xfId="2" applyFont="1" applyFill="1" applyBorder="1" applyAlignment="1">
      <alignment horizontal="center" vertical="center" wrapText="1"/>
    </xf>
    <xf numFmtId="44" fontId="1" fillId="3" borderId="12" xfId="2" applyFont="1" applyFill="1" applyBorder="1" applyAlignment="1">
      <alignment horizontal="center" vertical="center" wrapText="1"/>
    </xf>
    <xf numFmtId="44" fontId="2" fillId="0" borderId="4" xfId="2" applyFont="1" applyFill="1" applyBorder="1" applyAlignment="1">
      <alignment horizontal="center" vertical="center"/>
    </xf>
    <xf numFmtId="44" fontId="1" fillId="3" borderId="11" xfId="2" applyFont="1" applyFill="1" applyBorder="1" applyAlignment="1">
      <alignment vertical="center" wrapText="1"/>
    </xf>
    <xf numFmtId="165" fontId="2" fillId="0" borderId="3" xfId="2"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166" fontId="2" fillId="0" borderId="3" xfId="0" applyNumberFormat="1" applyFont="1" applyBorder="1" applyAlignment="1">
      <alignment horizontal="center" vertical="center"/>
    </xf>
    <xf numFmtId="165" fontId="26" fillId="0" borderId="3" xfId="2" applyNumberFormat="1" applyFont="1" applyBorder="1" applyAlignment="1">
      <alignment horizontal="left" vertical="center"/>
    </xf>
    <xf numFmtId="43" fontId="27" fillId="0" borderId="0" xfId="3" applyFont="1" applyBorder="1"/>
    <xf numFmtId="165" fontId="26" fillId="0" borderId="16" xfId="2" applyNumberFormat="1" applyFont="1" applyBorder="1" applyAlignment="1">
      <alignment horizontal="left" vertical="center"/>
    </xf>
    <xf numFmtId="165" fontId="2" fillId="0" borderId="3" xfId="2" applyNumberFormat="1" applyFont="1" applyFill="1" applyBorder="1" applyAlignment="1">
      <alignment horizontal="center" vertical="center"/>
    </xf>
    <xf numFmtId="167" fontId="1" fillId="3" borderId="12" xfId="0" applyNumberFormat="1" applyFont="1" applyFill="1" applyBorder="1" applyAlignment="1">
      <alignment vertical="center" wrapText="1"/>
    </xf>
    <xf numFmtId="167" fontId="2" fillId="0" borderId="3" xfId="0" applyNumberFormat="1" applyFont="1" applyBorder="1" applyAlignment="1">
      <alignment horizontal="center" vertical="center"/>
    </xf>
    <xf numFmtId="167" fontId="1" fillId="3" borderId="11" xfId="0" applyNumberFormat="1" applyFont="1" applyFill="1" applyBorder="1" applyAlignment="1">
      <alignment vertical="center" wrapText="1"/>
    </xf>
    <xf numFmtId="167" fontId="17" fillId="2" borderId="1" xfId="0" applyNumberFormat="1" applyFont="1" applyFill="1" applyBorder="1" applyAlignment="1">
      <alignment horizontal="center" vertical="center" wrapText="1"/>
    </xf>
    <xf numFmtId="167" fontId="17" fillId="2" borderId="0" xfId="0" applyNumberFormat="1" applyFont="1" applyFill="1" applyAlignment="1">
      <alignment horizontal="center" vertical="center" wrapText="1"/>
    </xf>
    <xf numFmtId="166" fontId="1" fillId="3" borderId="12" xfId="0" applyNumberFormat="1" applyFont="1" applyFill="1" applyBorder="1" applyAlignment="1">
      <alignment horizontal="center" vertical="center" wrapText="1"/>
    </xf>
    <xf numFmtId="166" fontId="1" fillId="3" borderId="11" xfId="0" applyNumberFormat="1" applyFont="1" applyFill="1" applyBorder="1" applyAlignment="1">
      <alignment vertical="center" wrapText="1"/>
    </xf>
    <xf numFmtId="166" fontId="1" fillId="3" borderId="11" xfId="0" applyNumberFormat="1" applyFont="1" applyFill="1" applyBorder="1" applyAlignment="1">
      <alignment horizontal="right" vertical="center" wrapText="1"/>
    </xf>
    <xf numFmtId="166" fontId="17" fillId="2" borderId="1" xfId="0" applyNumberFormat="1" applyFont="1" applyFill="1" applyBorder="1" applyAlignment="1">
      <alignment horizontal="center" vertical="center" wrapText="1"/>
    </xf>
    <xf numFmtId="0" fontId="25" fillId="0" borderId="3" xfId="0" applyFont="1" applyBorder="1" applyAlignment="1">
      <alignment horizontal="left" vertical="center" wrapText="1"/>
    </xf>
    <xf numFmtId="0" fontId="51" fillId="15" borderId="3" xfId="0" applyFont="1" applyFill="1" applyBorder="1" applyAlignment="1">
      <alignment horizontal="center"/>
    </xf>
    <xf numFmtId="0" fontId="36" fillId="8" borderId="49"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44" xfId="0" applyFont="1" applyFill="1" applyBorder="1" applyAlignment="1">
      <alignment horizontal="center" vertical="center" wrapText="1"/>
    </xf>
    <xf numFmtId="3" fontId="36" fillId="8" borderId="7" xfId="0" applyNumberFormat="1" applyFont="1" applyFill="1" applyBorder="1" applyAlignment="1">
      <alignment horizontal="center" vertical="center" wrapText="1"/>
    </xf>
    <xf numFmtId="3" fontId="36" fillId="8" borderId="50" xfId="0" applyNumberFormat="1" applyFont="1" applyFill="1" applyBorder="1" applyAlignment="1">
      <alignment horizontal="center" vertical="center" wrapText="1"/>
    </xf>
    <xf numFmtId="0" fontId="45"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7" fillId="0" borderId="1" xfId="0" applyFont="1" applyBorder="1"/>
    <xf numFmtId="0" fontId="26" fillId="0" borderId="5" xfId="0" applyFont="1" applyBorder="1" applyAlignment="1">
      <alignment horizontal="left" vertical="center"/>
    </xf>
    <xf numFmtId="0" fontId="26"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33" fillId="0" borderId="0" xfId="0" applyFont="1" applyAlignment="1">
      <alignment horizontal="center" vertical="center"/>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34" fillId="10" borderId="12"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19" xfId="0" applyFont="1" applyFill="1" applyBorder="1" applyAlignment="1">
      <alignment horizontal="center" vertical="center"/>
    </xf>
    <xf numFmtId="0" fontId="34" fillId="0" borderId="12" xfId="0" applyFont="1" applyBorder="1" applyAlignment="1">
      <alignment horizontal="center" wrapText="1"/>
    </xf>
    <xf numFmtId="0" fontId="34" fillId="0" borderId="20" xfId="0" applyFont="1" applyBorder="1" applyAlignment="1">
      <alignment horizontal="center" wrapText="1"/>
    </xf>
    <xf numFmtId="0" fontId="34" fillId="0" borderId="19" xfId="0" applyFont="1" applyBorder="1" applyAlignment="1">
      <alignment horizont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7" xfId="0" applyFont="1" applyBorder="1" applyAlignment="1">
      <alignment horizontal="left" vertical="center" wrapText="1"/>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3" fontId="40" fillId="7" borderId="8" xfId="0" applyNumberFormat="1" applyFont="1" applyFill="1" applyBorder="1" applyAlignment="1">
      <alignment horizontal="center" wrapText="1"/>
    </xf>
    <xf numFmtId="3" fontId="40" fillId="7" borderId="28" xfId="0" applyNumberFormat="1" applyFont="1" applyFill="1" applyBorder="1" applyAlignment="1">
      <alignment horizontal="center" wrapText="1"/>
    </xf>
    <xf numFmtId="3" fontId="40" fillId="7" borderId="37" xfId="0" applyNumberFormat="1" applyFont="1" applyFill="1" applyBorder="1" applyAlignment="1">
      <alignment horizontal="center" wrapText="1"/>
    </xf>
    <xf numFmtId="3" fontId="40" fillId="7" borderId="40" xfId="0" applyNumberFormat="1" applyFont="1" applyFill="1" applyBorder="1" applyAlignment="1">
      <alignment horizontal="center" wrapText="1"/>
    </xf>
    <xf numFmtId="0" fontId="36" fillId="7" borderId="36"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9" fillId="7" borderId="39" xfId="0" applyFont="1" applyFill="1" applyBorder="1" applyAlignment="1">
      <alignment vertical="center"/>
    </xf>
    <xf numFmtId="0" fontId="39" fillId="7" borderId="40" xfId="0" applyFont="1" applyFill="1" applyBorder="1"/>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23" xfId="0" applyFont="1" applyBorder="1" applyAlignment="1">
      <alignment horizontal="left" vertical="center"/>
    </xf>
    <xf numFmtId="0" fontId="36" fillId="7" borderId="21" xfId="0" applyFont="1" applyFill="1" applyBorder="1" applyAlignment="1">
      <alignment horizontal="center" vertical="top" wrapText="1"/>
    </xf>
    <xf numFmtId="0" fontId="36" fillId="7" borderId="22" xfId="0" applyFont="1" applyFill="1" applyBorder="1" applyAlignment="1">
      <alignment horizontal="center" vertical="top" wrapText="1"/>
    </xf>
    <xf numFmtId="0" fontId="25" fillId="0" borderId="10" xfId="0" applyFont="1" applyBorder="1" applyAlignment="1">
      <alignment horizontal="left" vertical="top" wrapText="1"/>
    </xf>
    <xf numFmtId="0" fontId="25" fillId="0" borderId="5" xfId="0" applyFont="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wrapText="1"/>
    </xf>
    <xf numFmtId="0" fontId="25" fillId="0" borderId="2" xfId="0" applyFont="1" applyBorder="1" applyAlignment="1">
      <alignment horizontal="center" wrapText="1"/>
    </xf>
    <xf numFmtId="0" fontId="25" fillId="0" borderId="13" xfId="0" applyFont="1"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19"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0" fillId="10" borderId="12"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9" xfId="0" applyFont="1" applyFill="1" applyBorder="1" applyAlignment="1">
      <alignment horizontal="center" vertical="center"/>
    </xf>
    <xf numFmtId="0" fontId="19"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19"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13" fillId="0" borderId="24" xfId="0" applyFont="1" applyBorder="1" applyAlignment="1">
      <alignment vertical="center" wrapText="1"/>
    </xf>
    <xf numFmtId="0" fontId="19"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57" fillId="0" borderId="21" xfId="0" applyFont="1" applyBorder="1" applyAlignment="1">
      <alignment horizontal="left" vertical="center" wrapText="1"/>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44" fillId="0" borderId="12" xfId="0" applyFont="1" applyBorder="1" applyAlignment="1">
      <alignment horizontal="center" vertical="center" wrapText="1"/>
    </xf>
    <xf numFmtId="0" fontId="55" fillId="0" borderId="5" xfId="4" applyBorder="1" applyAlignment="1">
      <alignment horizontal="left" vertical="center"/>
    </xf>
    <xf numFmtId="0" fontId="55" fillId="0" borderId="4" xfId="4" applyBorder="1" applyAlignment="1">
      <alignment horizontal="left" vertical="center"/>
    </xf>
    <xf numFmtId="0" fontId="56" fillId="0" borderId="1" xfId="0" applyFont="1" applyBorder="1" applyAlignment="1">
      <alignment horizontal="center" vertical="center"/>
    </xf>
  </cellXfs>
  <cellStyles count="5">
    <cellStyle name="Lien hypertexte" xfId="4" builtinId="8"/>
    <cellStyle name="Milliers" xfId="3" builtinId="3"/>
    <cellStyle name="Monétaire" xfId="2" builtinId="4"/>
    <cellStyle name="Normal" xfId="0" builtinId="0"/>
    <cellStyle name="Pourcentage" xfId="1" builtinId="5"/>
  </cellStyles>
  <dxfs count="0"/>
  <tableStyles count="0" defaultTableStyle="TableStyleMedium9" defaultPivotStyle="PivotStyleLight16"/>
  <colors>
    <mruColors>
      <color rgb="FFC4D79B"/>
      <color rgb="FFF2DCD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'APRESO-2025_GBudget'!$A$106:$A$108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'APRESO-2025_GBudget'!$B$106:$B$108</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82E-47E7-ADA1-09AB965E6F7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82E-47E7-ADA1-09AB965E6F7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82E-47E7-ADA1-09AB965E6F7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Exemple!$A$112:$A$114</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Exemple!$B$112:$B$114</c:f>
              <c:numCache>
                <c:formatCode>0%</c:formatCode>
                <c:ptCount val="3"/>
                <c:pt idx="0">
                  <c:v>0.54437203981320859</c:v>
                </c:pt>
                <c:pt idx="1">
                  <c:v>0.28281140122008219</c:v>
                </c:pt>
                <c:pt idx="2">
                  <c:v>0.17281655896670925</c:v>
                </c:pt>
              </c:numCache>
            </c:numRef>
          </c:val>
          <c:extLst>
            <c:ext xmlns:c16="http://schemas.microsoft.com/office/drawing/2014/chart" uri="{C3380CC4-5D6E-409C-BE32-E72D297353CC}">
              <c16:uniqueId val="{00000006-B82E-47E7-ADA1-09AB965E6F7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299357</xdr:colOff>
      <xdr:row>97</xdr:row>
      <xdr:rowOff>149678</xdr:rowOff>
    </xdr:from>
    <xdr:to>
      <xdr:col>5</xdr:col>
      <xdr:colOff>34419</xdr:colOff>
      <xdr:row>119</xdr:row>
      <xdr:rowOff>62112</xdr:rowOff>
    </xdr:to>
    <xdr:graphicFrame macro="">
      <xdr:nvGraphicFramePr>
        <xdr:cNvPr id="2" name="Graphique 1">
          <a:extLst>
            <a:ext uri="{FF2B5EF4-FFF2-40B4-BE49-F238E27FC236}">
              <a16:creationId xmlns:a16="http://schemas.microsoft.com/office/drawing/2014/main" id="{C71075F3-19EF-4F92-81FF-062C881A9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4-07-09T09:15:24.94" personId="{00000000-0000-0000-0000-000000000000}" id="{1C3C4E06-D7C7-4956-BE6B-843E25B8F074}">
    <text>Durée total projet : Durée en mois entre le succès à l’AAP et la publication des résultats.
Durée suivi : délai entre l'inclusion du patient et la dernière visite de suivi</text>
  </threadedComment>
  <threadedComment ref="A68" dT="2024-07-09T14:16:19.73" personId="{00000000-0000-0000-0000-000000000000}" id="{8A21AAAC-2C2F-4B53-8174-E88042228049}">
    <text>Ces dépenses doivent être engagées sous forme de location ou crédit bail</text>
  </threadedComment>
  <threadedComment ref="A76" dT="2024-06-11T13:24:28.78" personId="{00000000-0000-0000-0000-000000000000}" id="{B060D369-0C99-4519-8D81-A1D61C68372E}">
    <text>Une ligne par type de produit. Ces dépenses doivent être engagées sous forme de location ou crédit bail (voir FAQ)</text>
  </threadedComment>
  <threadedComment ref="A88" dT="2024-06-11T14:37:51.87" personId="{00000000-0000-0000-0000-000000000000}" id="{F5F2702A-2C01-49E5-ABAE-87E744FDDA8E}">
    <text>Une ligne par catégorie de prestation (transport, repas, hébergement) avec prix unitaire (A) et volume (B)</text>
  </threadedComment>
  <threadedComment ref="A90" dT="2024-06-11T14:39:29.90" personId="{00000000-0000-0000-0000-000000000000}" id="{1574DFA6-FCB0-4BDF-9DC2-DD84B1010CB9}">
    <text>Détailler les frais d’organisation de réunions (Une ligne par catégorie de prestation (transport, repas, hébergements…) avec le prix unitaire (A) et le volume (B).</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4-07-09T09:15:24.94" personId="{00000000-0000-0000-0000-000000000000}" id="{BD7841FA-9C31-4265-9437-4D010784D25B}">
    <text>Durée total projet : Durée en mois entre le succès à l’AAP et la publication des résultats.
Durée suivi : délai entre l'inclusion du patient et la dernière visite de suivi</text>
  </threadedComment>
  <threadedComment ref="A79" dT="2024-06-11T13:24:28.78" personId="{00000000-0000-0000-0000-000000000000}" id="{A375FA8D-6221-4BCA-A10F-B9BABA2DFD72}">
    <text>Une ligne par type de produit. Ces dépenses doivent être engagées sous forme de location ou crédit bail (voir FAQ)</text>
  </threadedComment>
  <threadedComment ref="A80" dT="2024-06-11T13:24:28.78" personId="{00000000-0000-0000-0000-000000000000}" id="{D469A581-8062-4DF9-90DD-ED8839189AB1}">
    <text>Une ligne par type de produit. Ces dépenses doivent être engagées sous forme de location ou crédit bail (voir FAQ)</text>
  </threadedComment>
  <threadedComment ref="A94" dT="2024-06-11T14:37:51.87" personId="{00000000-0000-0000-0000-000000000000}" id="{E2EFAA21-1CB2-43E4-AD4C-DAAEBEB6231E}">
    <text>Une ligne par catégorie de prestation (transport, repas, hébergement) avec prix unitaire (A) et volume (B)</text>
  </threadedComment>
  <threadedComment ref="A96" dT="2024-06-11T14:39:29.90" personId="{00000000-0000-0000-0000-000000000000}" id="{CCDEF291-42B8-4998-97A4-00BB9CA86360}">
    <text>Détailler les frais d’organisation de réunions (Une ligne par catégorie de prestation (transport, repas, hébergements…) avec le prix unitaire (A) et le volume (B).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2.xml"/><Relationship Id="rId2" Type="http://schemas.openxmlformats.org/officeDocument/2006/relationships/hyperlink" Target="mailto:nom-prenom-nom.prenom@email.fr%20-%2006.23.23.23.23" TargetMode="External"/><Relationship Id="rId1" Type="http://schemas.openxmlformats.org/officeDocument/2006/relationships/hyperlink" Target="mailto:nom-prenom-nom.prenom@email.fr%20-%2006.22.22.22.2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4558-ADE2-46F2-AD88-82358A39AC4B}">
  <sheetPr>
    <tabColor rgb="FFFFC000"/>
  </sheetPr>
  <dimension ref="B2:B5"/>
  <sheetViews>
    <sheetView workbookViewId="0">
      <selection activeCell="B12" sqref="B12"/>
    </sheetView>
  </sheetViews>
  <sheetFormatPr baseColWidth="10" defaultRowHeight="15" x14ac:dyDescent="0.25"/>
  <cols>
    <col min="2" max="2" width="60.42578125" customWidth="1"/>
  </cols>
  <sheetData>
    <row r="2" spans="2:2" ht="18.75" x14ac:dyDescent="0.3">
      <c r="B2" s="179" t="s">
        <v>287</v>
      </c>
    </row>
    <row r="3" spans="2:2" ht="30" x14ac:dyDescent="0.25">
      <c r="B3" s="178" t="s">
        <v>290</v>
      </c>
    </row>
    <row r="4" spans="2:2" ht="30" x14ac:dyDescent="0.25">
      <c r="B4" s="178" t="s">
        <v>288</v>
      </c>
    </row>
    <row r="5" spans="2:2" ht="30" x14ac:dyDescent="0.25">
      <c r="B5" s="178" t="s">
        <v>289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EA37-9D8E-4478-80C2-AA457F8BE115}">
  <sheetPr>
    <tabColor rgb="FF00B050"/>
  </sheetPr>
  <dimension ref="B2:C39"/>
  <sheetViews>
    <sheetView topLeftCell="A6" workbookViewId="0">
      <selection activeCell="C34" sqref="C34"/>
    </sheetView>
  </sheetViews>
  <sheetFormatPr baseColWidth="10" defaultRowHeight="15" x14ac:dyDescent="0.25"/>
  <cols>
    <col min="2" max="2" width="60.42578125" customWidth="1"/>
    <col min="3" max="3" width="122.7109375" customWidth="1"/>
  </cols>
  <sheetData>
    <row r="2" spans="2:3" ht="18.75" x14ac:dyDescent="0.3">
      <c r="B2" s="136" t="s">
        <v>193</v>
      </c>
      <c r="C2" s="136" t="s">
        <v>216</v>
      </c>
    </row>
    <row r="3" spans="2:3" ht="180" x14ac:dyDescent="0.25">
      <c r="B3" s="137" t="s">
        <v>184</v>
      </c>
      <c r="C3" s="115" t="s">
        <v>185</v>
      </c>
    </row>
    <row r="4" spans="2:3" x14ac:dyDescent="0.25">
      <c r="B4" s="138" t="s">
        <v>135</v>
      </c>
      <c r="C4" s="139" t="s">
        <v>186</v>
      </c>
    </row>
    <row r="5" spans="2:3" x14ac:dyDescent="0.25">
      <c r="B5" s="140" t="s">
        <v>136</v>
      </c>
      <c r="C5" s="139" t="s">
        <v>187</v>
      </c>
    </row>
    <row r="6" spans="2:3" ht="33" customHeight="1" x14ac:dyDescent="0.25">
      <c r="B6" s="141" t="s">
        <v>223</v>
      </c>
      <c r="C6" s="115" t="s">
        <v>224</v>
      </c>
    </row>
    <row r="7" spans="2:3" ht="135" x14ac:dyDescent="0.25">
      <c r="B7" s="141" t="s">
        <v>142</v>
      </c>
      <c r="C7" s="115" t="s">
        <v>217</v>
      </c>
    </row>
    <row r="8" spans="2:3" ht="75" x14ac:dyDescent="0.25">
      <c r="B8" s="141" t="s">
        <v>143</v>
      </c>
      <c r="C8" s="115" t="s">
        <v>188</v>
      </c>
    </row>
    <row r="9" spans="2:3" ht="92.25" customHeight="1" x14ac:dyDescent="0.25">
      <c r="B9" s="154" t="s">
        <v>225</v>
      </c>
      <c r="C9" s="145" t="s">
        <v>226</v>
      </c>
    </row>
    <row r="10" spans="2:3" ht="105" x14ac:dyDescent="0.25">
      <c r="B10" s="142" t="s">
        <v>189</v>
      </c>
      <c r="C10" s="115" t="s">
        <v>190</v>
      </c>
    </row>
    <row r="11" spans="2:3" ht="180" x14ac:dyDescent="0.25">
      <c r="B11" s="141" t="s">
        <v>191</v>
      </c>
      <c r="C11" s="115" t="s">
        <v>192</v>
      </c>
    </row>
    <row r="12" spans="2:3" ht="45" x14ac:dyDescent="0.25">
      <c r="B12" s="142" t="s">
        <v>68</v>
      </c>
      <c r="C12" s="115" t="s">
        <v>194</v>
      </c>
    </row>
    <row r="13" spans="2:3" ht="30" x14ac:dyDescent="0.25">
      <c r="B13" s="141" t="s">
        <v>70</v>
      </c>
      <c r="C13" s="115" t="s">
        <v>197</v>
      </c>
    </row>
    <row r="14" spans="2:3" ht="105" x14ac:dyDescent="0.25">
      <c r="B14" s="143" t="s">
        <v>218</v>
      </c>
      <c r="C14" s="115" t="s">
        <v>195</v>
      </c>
    </row>
    <row r="15" spans="2:3" ht="105" x14ac:dyDescent="0.25">
      <c r="B15" s="143" t="s">
        <v>40</v>
      </c>
      <c r="C15" s="115" t="s">
        <v>196</v>
      </c>
    </row>
    <row r="16" spans="2:3" ht="105" x14ac:dyDescent="0.25">
      <c r="B16" s="143" t="s">
        <v>41</v>
      </c>
      <c r="C16" s="115" t="s">
        <v>196</v>
      </c>
    </row>
    <row r="17" spans="2:3" ht="45" x14ac:dyDescent="0.25">
      <c r="B17" s="144" t="s">
        <v>53</v>
      </c>
      <c r="C17" s="145" t="s">
        <v>198</v>
      </c>
    </row>
    <row r="18" spans="2:3" ht="135" x14ac:dyDescent="0.25">
      <c r="B18" s="146" t="s">
        <v>182</v>
      </c>
      <c r="C18" s="145" t="s">
        <v>219</v>
      </c>
    </row>
    <row r="19" spans="2:3" ht="75" x14ac:dyDescent="0.25">
      <c r="B19" s="153" t="s">
        <v>220</v>
      </c>
      <c r="C19" s="115" t="s">
        <v>221</v>
      </c>
    </row>
    <row r="20" spans="2:3" ht="75" x14ac:dyDescent="0.25">
      <c r="B20" s="142" t="s">
        <v>59</v>
      </c>
      <c r="C20" s="115" t="s">
        <v>199</v>
      </c>
    </row>
    <row r="21" spans="2:3" ht="75" x14ac:dyDescent="0.25">
      <c r="B21" s="142" t="s">
        <v>10</v>
      </c>
      <c r="C21" s="115" t="s">
        <v>200</v>
      </c>
    </row>
    <row r="22" spans="2:3" ht="105" x14ac:dyDescent="0.25">
      <c r="B22" s="142" t="s">
        <v>149</v>
      </c>
      <c r="C22" s="115" t="s">
        <v>201</v>
      </c>
    </row>
    <row r="23" spans="2:3" ht="105" x14ac:dyDescent="0.25">
      <c r="B23" s="141" t="s">
        <v>150</v>
      </c>
      <c r="C23" s="115" t="s">
        <v>202</v>
      </c>
    </row>
    <row r="24" spans="2:3" ht="45" x14ac:dyDescent="0.25">
      <c r="B24" s="141" t="s">
        <v>147</v>
      </c>
      <c r="C24" s="145" t="s">
        <v>203</v>
      </c>
    </row>
    <row r="25" spans="2:3" ht="45" x14ac:dyDescent="0.25">
      <c r="B25" s="141" t="s">
        <v>47</v>
      </c>
      <c r="C25" s="115" t="s">
        <v>204</v>
      </c>
    </row>
    <row r="26" spans="2:3" ht="60" x14ac:dyDescent="0.25">
      <c r="B26" s="148" t="s">
        <v>12</v>
      </c>
      <c r="C26" s="115" t="s">
        <v>274</v>
      </c>
    </row>
    <row r="27" spans="2:3" ht="45" x14ac:dyDescent="0.25">
      <c r="B27" s="147" t="s">
        <v>13</v>
      </c>
      <c r="C27" s="115" t="s">
        <v>205</v>
      </c>
    </row>
    <row r="28" spans="2:3" ht="75" x14ac:dyDescent="0.25">
      <c r="B28" s="148" t="s">
        <v>89</v>
      </c>
      <c r="C28" s="145" t="s">
        <v>206</v>
      </c>
    </row>
    <row r="29" spans="2:3" ht="60" x14ac:dyDescent="0.25">
      <c r="B29" s="147" t="s">
        <v>15</v>
      </c>
      <c r="C29" s="145" t="s">
        <v>273</v>
      </c>
    </row>
    <row r="30" spans="2:3" ht="45" x14ac:dyDescent="0.25">
      <c r="B30" s="148" t="s">
        <v>22</v>
      </c>
      <c r="C30" s="145" t="s">
        <v>205</v>
      </c>
    </row>
    <row r="31" spans="2:3" ht="30" x14ac:dyDescent="0.25">
      <c r="B31" s="148" t="s">
        <v>26</v>
      </c>
      <c r="C31" s="145" t="s">
        <v>207</v>
      </c>
    </row>
    <row r="32" spans="2:3" ht="30" x14ac:dyDescent="0.25">
      <c r="B32" s="148" t="s">
        <v>65</v>
      </c>
      <c r="C32" s="145" t="s">
        <v>208</v>
      </c>
    </row>
    <row r="33" spans="2:3" x14ac:dyDescent="0.25">
      <c r="B33" s="151"/>
      <c r="C33" s="150"/>
    </row>
    <row r="34" spans="2:3" ht="90" x14ac:dyDescent="0.25">
      <c r="B34" s="148" t="s">
        <v>121</v>
      </c>
      <c r="C34" s="115" t="s">
        <v>209</v>
      </c>
    </row>
    <row r="35" spans="2:3" ht="30" x14ac:dyDescent="0.25">
      <c r="B35" s="60" t="s">
        <v>161</v>
      </c>
      <c r="C35" s="145" t="s">
        <v>210</v>
      </c>
    </row>
    <row r="36" spans="2:3" x14ac:dyDescent="0.25">
      <c r="B36" s="150"/>
      <c r="C36" s="150"/>
    </row>
    <row r="37" spans="2:3" ht="60" x14ac:dyDescent="0.25">
      <c r="B37" s="115" t="s">
        <v>211</v>
      </c>
      <c r="C37" s="145" t="s">
        <v>212</v>
      </c>
    </row>
    <row r="38" spans="2:3" ht="30" x14ac:dyDescent="0.25">
      <c r="B38" s="149" t="s">
        <v>115</v>
      </c>
      <c r="C38" s="145" t="s">
        <v>213</v>
      </c>
    </row>
    <row r="39" spans="2:3" x14ac:dyDescent="0.25">
      <c r="B39" s="149" t="s">
        <v>214</v>
      </c>
      <c r="C39" s="145" t="s">
        <v>215</v>
      </c>
    </row>
  </sheetData>
  <dataValidations count="1">
    <dataValidation allowBlank="1" showInputMessage="1" showErrorMessage="1" prompt="Ne RIEN saisir dans ces cellules" sqref="B32:B33" xr:uid="{591EF9A3-AFC6-4DE5-8CB4-364D0AE54817}"/>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F138"/>
  <sheetViews>
    <sheetView tabSelected="1" topLeftCell="A2" zoomScale="80" zoomScaleNormal="80" zoomScaleSheetLayoutView="90" zoomScalePageLayoutView="70" workbookViewId="0">
      <selection activeCell="B7" sqref="B7:E7"/>
    </sheetView>
  </sheetViews>
  <sheetFormatPr baseColWidth="10" defaultColWidth="11.42578125" defaultRowHeight="14.25" x14ac:dyDescent="0.2"/>
  <cols>
    <col min="1" max="1" width="68.85546875" style="68" customWidth="1"/>
    <col min="2" max="2" width="91.28515625" style="68" customWidth="1"/>
    <col min="3" max="3" width="28.7109375" style="70" customWidth="1"/>
    <col min="4" max="4" width="28.7109375" style="71" customWidth="1"/>
    <col min="5" max="5" width="28.7109375" style="70" customWidth="1"/>
    <col min="6" max="7" width="15.140625" style="68" customWidth="1"/>
    <col min="8" max="16384" width="11.42578125" style="68"/>
  </cols>
  <sheetData>
    <row r="1" spans="1:6" ht="110.25" customHeight="1" thickBot="1" x14ac:dyDescent="0.25">
      <c r="A1" s="186" t="s">
        <v>291</v>
      </c>
      <c r="B1" s="187"/>
      <c r="C1" s="187"/>
      <c r="D1" s="187"/>
      <c r="E1" s="188"/>
    </row>
    <row r="2" spans="1:6" ht="22.5" customHeight="1" thickBot="1" x14ac:dyDescent="0.3">
      <c r="A2" s="69" t="s">
        <v>286</v>
      </c>
      <c r="B2" s="113" t="s">
        <v>135</v>
      </c>
    </row>
    <row r="3" spans="1:6" ht="23.25" customHeight="1" thickBot="1" x14ac:dyDescent="0.25">
      <c r="A3" s="72"/>
      <c r="B3" s="73"/>
      <c r="C3" s="74"/>
      <c r="D3" s="75"/>
      <c r="E3" s="74"/>
    </row>
    <row r="4" spans="1:6" ht="36.75" customHeight="1" thickBot="1" x14ac:dyDescent="0.25">
      <c r="A4" s="67" t="s">
        <v>136</v>
      </c>
      <c r="B4" s="76"/>
      <c r="C4" s="117" t="str">
        <f>IF(ISBLANK(B3),"",IF(ISBLANK(B4),"Donnée obligatoire",""))</f>
        <v/>
      </c>
      <c r="D4" s="72"/>
      <c r="E4" s="72"/>
    </row>
    <row r="5" spans="1:6" ht="36.75" customHeight="1" x14ac:dyDescent="0.2">
      <c r="A5" s="98" t="s">
        <v>223</v>
      </c>
      <c r="B5" s="77"/>
      <c r="C5" s="117" t="str">
        <f>IF(ISBLANK(B3),"",IF(ISBLANK(B5),"Donnée obligatoire",""))</f>
        <v/>
      </c>
      <c r="D5" s="78"/>
      <c r="E5" s="78"/>
    </row>
    <row r="6" spans="1:6" ht="36.75" customHeight="1" x14ac:dyDescent="0.2">
      <c r="A6" s="98" t="s">
        <v>132</v>
      </c>
      <c r="B6" s="79"/>
      <c r="C6" s="117" t="str">
        <f>IF(ISBLANK(B3),"",IF(ISBLANK(B6),"Donnée obligatoire (si inclusion)",""))</f>
        <v/>
      </c>
      <c r="D6" s="80"/>
      <c r="E6" s="80"/>
    </row>
    <row r="7" spans="1:6" ht="36.75" customHeight="1" x14ac:dyDescent="0.2">
      <c r="A7" s="98" t="s">
        <v>141</v>
      </c>
      <c r="B7" s="190"/>
      <c r="C7" s="191"/>
      <c r="D7" s="191"/>
      <c r="E7" s="191"/>
      <c r="F7" s="117" t="str">
        <f>IF(ISBLANK(B3),"",IF(ISBLANK(B7),"Donnée obligatoire",""))</f>
        <v/>
      </c>
    </row>
    <row r="8" spans="1:6" ht="42" customHeight="1" x14ac:dyDescent="0.2">
      <c r="A8" s="98" t="s">
        <v>142</v>
      </c>
      <c r="B8" s="192"/>
      <c r="C8" s="193"/>
      <c r="D8" s="193"/>
      <c r="E8" s="194"/>
      <c r="F8" s="117" t="str">
        <f>IF(ISBLANK(B3),"",IF(ISBLANK(B8),"Donnée obligatoire (voir commentaire en A8)",""))</f>
        <v/>
      </c>
    </row>
    <row r="9" spans="1:6" ht="80.25" customHeight="1" x14ac:dyDescent="0.2">
      <c r="A9" s="98" t="s">
        <v>143</v>
      </c>
      <c r="B9" s="192"/>
      <c r="C9" s="193"/>
      <c r="D9" s="193"/>
      <c r="E9" s="194"/>
      <c r="F9" s="117" t="str">
        <f>IF(ISBLANK(B3),"",IF(ISBLANK(B9),"Donnée recommandée (voir commentaire en A9)",""))</f>
        <v/>
      </c>
    </row>
    <row r="10" spans="1:6" ht="36.75" customHeight="1" x14ac:dyDescent="0.2">
      <c r="A10" s="195" t="str">
        <f xml:space="preserve"> RappelData!B9</f>
        <v/>
      </c>
      <c r="B10" s="195"/>
      <c r="C10" s="195"/>
      <c r="D10" s="195"/>
      <c r="E10" s="195"/>
      <c r="F10" s="81"/>
    </row>
    <row r="11" spans="1:6" ht="43.5" customHeight="1" thickBot="1" x14ac:dyDescent="0.25">
      <c r="A11" s="196" t="s">
        <v>222</v>
      </c>
      <c r="B11" s="197"/>
      <c r="C11" s="197"/>
      <c r="D11" s="197"/>
      <c r="E11" s="197"/>
    </row>
    <row r="12" spans="1:6" ht="37.5" customHeight="1" thickBot="1" x14ac:dyDescent="0.25">
      <c r="A12" s="198" t="s">
        <v>292</v>
      </c>
      <c r="B12" s="199"/>
      <c r="C12" s="199"/>
      <c r="D12" s="199"/>
      <c r="E12" s="200"/>
    </row>
    <row r="13" spans="1:6" ht="21" thickBot="1" x14ac:dyDescent="0.35">
      <c r="A13" s="95"/>
      <c r="B13" s="95"/>
      <c r="C13" s="96"/>
      <c r="D13" s="97"/>
      <c r="E13" s="96"/>
    </row>
    <row r="14" spans="1:6" ht="52.5" customHeight="1" thickBot="1" x14ac:dyDescent="0.35">
      <c r="A14" s="201" t="s">
        <v>52</v>
      </c>
      <c r="B14" s="202"/>
      <c r="C14" s="202"/>
      <c r="D14" s="202"/>
      <c r="E14" s="203"/>
    </row>
    <row r="15" spans="1:6" ht="15" x14ac:dyDescent="0.25">
      <c r="A15" s="1"/>
      <c r="B15" s="2"/>
      <c r="C15" s="12"/>
      <c r="D15" s="13"/>
      <c r="E15" s="12"/>
    </row>
    <row r="16" spans="1:6" ht="90.75" customHeight="1" x14ac:dyDescent="0.2">
      <c r="A16" s="189"/>
      <c r="B16" s="189"/>
      <c r="C16" s="189"/>
      <c r="D16" s="189"/>
      <c r="E16" s="189"/>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180" t="s">
        <v>4</v>
      </c>
      <c r="D18" s="182" t="s">
        <v>5</v>
      </c>
      <c r="E18" s="184" t="s">
        <v>6</v>
      </c>
    </row>
    <row r="19" spans="1:5" ht="45" customHeight="1" thickBot="1" x14ac:dyDescent="0.25">
      <c r="A19" s="99" t="s">
        <v>179</v>
      </c>
      <c r="B19" s="99" t="s">
        <v>276</v>
      </c>
      <c r="C19" s="181"/>
      <c r="D19" s="183"/>
      <c r="E19" s="185"/>
    </row>
    <row r="20" spans="1:5" ht="19.5" customHeight="1" thickBot="1" x14ac:dyDescent="0.25">
      <c r="A20" s="204" t="s">
        <v>177</v>
      </c>
      <c r="B20" s="205"/>
      <c r="C20" s="169">
        <f>SUM(C21:C27)</f>
        <v>0</v>
      </c>
      <c r="D20" s="119"/>
      <c r="E20" s="158">
        <f>SUM(E21:E27)</f>
        <v>0</v>
      </c>
    </row>
    <row r="21" spans="1:5" x14ac:dyDescent="0.2">
      <c r="A21" s="5"/>
      <c r="B21" s="5"/>
      <c r="C21" s="170"/>
      <c r="D21" s="157"/>
      <c r="E21" s="159">
        <f>C21*D21</f>
        <v>0</v>
      </c>
    </row>
    <row r="22" spans="1:5" x14ac:dyDescent="0.2">
      <c r="A22" s="5"/>
      <c r="B22" s="4"/>
      <c r="C22" s="170"/>
      <c r="D22" s="157"/>
      <c r="E22" s="159">
        <f>C22*D22</f>
        <v>0</v>
      </c>
    </row>
    <row r="23" spans="1:5" x14ac:dyDescent="0.2">
      <c r="A23" s="5"/>
      <c r="B23" s="4"/>
      <c r="C23" s="170"/>
      <c r="D23" s="157"/>
      <c r="E23" s="159">
        <f t="shared" ref="E23:E38" si="0">C23*D23</f>
        <v>0</v>
      </c>
    </row>
    <row r="24" spans="1:5" x14ac:dyDescent="0.2">
      <c r="A24" s="5"/>
      <c r="C24" s="170"/>
      <c r="D24" s="157"/>
      <c r="E24" s="159">
        <f t="shared" si="0"/>
        <v>0</v>
      </c>
    </row>
    <row r="25" spans="1:5" x14ac:dyDescent="0.2">
      <c r="A25" s="5"/>
      <c r="B25" s="4"/>
      <c r="C25" s="170"/>
      <c r="D25" s="157"/>
      <c r="E25" s="159">
        <f t="shared" si="0"/>
        <v>0</v>
      </c>
    </row>
    <row r="26" spans="1:5" x14ac:dyDescent="0.2">
      <c r="A26" s="5"/>
      <c r="B26" s="4"/>
      <c r="C26" s="170"/>
      <c r="D26" s="157"/>
      <c r="E26" s="159">
        <f t="shared" si="0"/>
        <v>0</v>
      </c>
    </row>
    <row r="27" spans="1:5" ht="15" thickBot="1" x14ac:dyDescent="0.25">
      <c r="A27" s="5"/>
      <c r="B27" s="4"/>
      <c r="C27" s="170"/>
      <c r="D27" s="157"/>
      <c r="E27" s="159">
        <f t="shared" si="0"/>
        <v>0</v>
      </c>
    </row>
    <row r="28" spans="1:5" ht="18" customHeight="1" thickBot="1" x14ac:dyDescent="0.25">
      <c r="A28" s="204" t="s">
        <v>40</v>
      </c>
      <c r="B28" s="206"/>
      <c r="C28" s="171">
        <f>SUM(C29:C33)</f>
        <v>0</v>
      </c>
      <c r="D28" s="118"/>
      <c r="E28" s="158">
        <f>SUM(E29:E33)</f>
        <v>0</v>
      </c>
    </row>
    <row r="29" spans="1:5" x14ac:dyDescent="0.2">
      <c r="A29" s="5"/>
      <c r="B29" s="4"/>
      <c r="C29" s="170"/>
      <c r="D29" s="157"/>
      <c r="E29" s="159">
        <f t="shared" si="0"/>
        <v>0</v>
      </c>
    </row>
    <row r="30" spans="1:5" x14ac:dyDescent="0.2">
      <c r="A30" s="5"/>
      <c r="B30" s="4"/>
      <c r="C30" s="170"/>
      <c r="D30" s="157"/>
      <c r="E30" s="159">
        <f t="shared" si="0"/>
        <v>0</v>
      </c>
    </row>
    <row r="31" spans="1:5" x14ac:dyDescent="0.2">
      <c r="A31" s="5"/>
      <c r="B31" s="4"/>
      <c r="C31" s="170"/>
      <c r="D31" s="157"/>
      <c r="E31" s="159">
        <f t="shared" si="0"/>
        <v>0</v>
      </c>
    </row>
    <row r="32" spans="1:5" x14ac:dyDescent="0.2">
      <c r="A32" s="5"/>
      <c r="B32" s="4"/>
      <c r="C32" s="170"/>
      <c r="D32" s="157"/>
      <c r="E32" s="159">
        <f t="shared" si="0"/>
        <v>0</v>
      </c>
    </row>
    <row r="33" spans="1:5" ht="15" thickBot="1" x14ac:dyDescent="0.25">
      <c r="A33" s="5"/>
      <c r="B33" s="4"/>
      <c r="C33" s="170"/>
      <c r="D33" s="157"/>
      <c r="E33" s="159">
        <f t="shared" si="0"/>
        <v>0</v>
      </c>
    </row>
    <row r="34" spans="1:5" ht="18" customHeight="1" thickBot="1" x14ac:dyDescent="0.25">
      <c r="A34" s="204" t="s">
        <v>41</v>
      </c>
      <c r="B34" s="206"/>
      <c r="C34" s="171">
        <f>SUM(C35:C38)</f>
        <v>0</v>
      </c>
      <c r="D34" s="118"/>
      <c r="E34" s="158">
        <f>SUM(E35:E38)</f>
        <v>0</v>
      </c>
    </row>
    <row r="35" spans="1:5" x14ac:dyDescent="0.2">
      <c r="A35" s="5"/>
      <c r="B35" s="4"/>
      <c r="C35" s="170"/>
      <c r="D35" s="157"/>
      <c r="E35" s="159">
        <f t="shared" si="0"/>
        <v>0</v>
      </c>
    </row>
    <row r="36" spans="1:5" x14ac:dyDescent="0.2">
      <c r="A36" s="5"/>
      <c r="B36" s="4"/>
      <c r="C36" s="170"/>
      <c r="D36" s="157"/>
      <c r="E36" s="159">
        <f t="shared" si="0"/>
        <v>0</v>
      </c>
    </row>
    <row r="37" spans="1:5" x14ac:dyDescent="0.2">
      <c r="A37" s="5"/>
      <c r="B37" s="4"/>
      <c r="C37" s="170"/>
      <c r="D37" s="157"/>
      <c r="E37" s="159">
        <f t="shared" si="0"/>
        <v>0</v>
      </c>
    </row>
    <row r="38" spans="1:5" x14ac:dyDescent="0.2">
      <c r="A38" s="5"/>
      <c r="B38" s="4"/>
      <c r="C38" s="170"/>
      <c r="D38" s="157"/>
      <c r="E38" s="159">
        <f t="shared" si="0"/>
        <v>0</v>
      </c>
    </row>
    <row r="39" spans="1:5" ht="18" x14ac:dyDescent="0.2">
      <c r="A39" s="10"/>
      <c r="B39" s="10"/>
      <c r="C39" s="172">
        <f>+C20+C28+C34</f>
        <v>0</v>
      </c>
      <c r="D39" s="10"/>
      <c r="E39" s="129">
        <f>E34+E28+E20</f>
        <v>0</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180" t="s">
        <v>4</v>
      </c>
      <c r="D41" s="182" t="s">
        <v>5</v>
      </c>
      <c r="E41" s="184" t="s">
        <v>6</v>
      </c>
    </row>
    <row r="42" spans="1:5" ht="60" customHeight="1" thickBot="1" x14ac:dyDescent="0.25">
      <c r="A42" s="99" t="s">
        <v>179</v>
      </c>
      <c r="B42" s="99" t="s">
        <v>275</v>
      </c>
      <c r="C42" s="181"/>
      <c r="D42" s="183"/>
      <c r="E42" s="185"/>
    </row>
    <row r="43" spans="1:5" ht="16.5" customHeight="1" thickBot="1" x14ac:dyDescent="0.25">
      <c r="A43" s="204" t="s">
        <v>39</v>
      </c>
      <c r="B43" s="206"/>
      <c r="C43" s="171">
        <f>+SUM(C44:C46)</f>
        <v>0</v>
      </c>
      <c r="D43" s="120">
        <f>+SUM(D44:D46)</f>
        <v>0</v>
      </c>
      <c r="E43" s="160">
        <f>+SUM(E44:E46)</f>
        <v>0</v>
      </c>
    </row>
    <row r="44" spans="1:5" x14ac:dyDescent="0.2">
      <c r="A44" s="5"/>
      <c r="B44" s="4"/>
      <c r="C44" s="170"/>
      <c r="D44" s="157"/>
      <c r="E44" s="159">
        <f t="shared" ref="E44:E53" si="1">C44*D44</f>
        <v>0</v>
      </c>
    </row>
    <row r="45" spans="1:5" x14ac:dyDescent="0.2">
      <c r="A45" s="5"/>
      <c r="B45" s="4"/>
      <c r="C45" s="170"/>
      <c r="D45" s="157"/>
      <c r="E45" s="159">
        <f t="shared" si="1"/>
        <v>0</v>
      </c>
    </row>
    <row r="46" spans="1:5" ht="15" thickBot="1" x14ac:dyDescent="0.25">
      <c r="A46" s="5"/>
      <c r="B46" s="4"/>
      <c r="C46" s="170"/>
      <c r="D46" s="157"/>
      <c r="E46" s="159">
        <f t="shared" si="1"/>
        <v>0</v>
      </c>
    </row>
    <row r="47" spans="1:5" ht="18" customHeight="1" thickBot="1" x14ac:dyDescent="0.25">
      <c r="A47" s="204" t="s">
        <v>40</v>
      </c>
      <c r="B47" s="206"/>
      <c r="C47" s="171">
        <f>SUM(C48:C50)</f>
        <v>0</v>
      </c>
      <c r="D47" s="120">
        <f t="shared" ref="D47:E47" si="2">SUM(D48:D50)</f>
        <v>0</v>
      </c>
      <c r="E47" s="160">
        <f t="shared" si="2"/>
        <v>0</v>
      </c>
    </row>
    <row r="48" spans="1:5" x14ac:dyDescent="0.2">
      <c r="A48" s="5"/>
      <c r="B48" s="4"/>
      <c r="C48" s="170"/>
      <c r="D48" s="157"/>
      <c r="E48" s="159">
        <f t="shared" si="1"/>
        <v>0</v>
      </c>
    </row>
    <row r="49" spans="1:6" x14ac:dyDescent="0.2">
      <c r="A49" s="5"/>
      <c r="B49" s="4"/>
      <c r="C49" s="170"/>
      <c r="D49" s="157"/>
      <c r="E49" s="159">
        <f t="shared" si="1"/>
        <v>0</v>
      </c>
    </row>
    <row r="50" spans="1:6" ht="15" thickBot="1" x14ac:dyDescent="0.25">
      <c r="A50" s="5"/>
      <c r="B50" s="4"/>
      <c r="C50" s="170"/>
      <c r="D50" s="157"/>
      <c r="E50" s="159">
        <f t="shared" si="1"/>
        <v>0</v>
      </c>
    </row>
    <row r="51" spans="1:6" ht="18" customHeight="1" thickBot="1" x14ac:dyDescent="0.25">
      <c r="A51" s="204" t="s">
        <v>41</v>
      </c>
      <c r="B51" s="206"/>
      <c r="C51" s="171">
        <f>SUM(C52:C53)</f>
        <v>0</v>
      </c>
      <c r="D51" s="120">
        <f t="shared" ref="D51:E51" si="3">SUM(D52:D53)</f>
        <v>0</v>
      </c>
      <c r="E51" s="160">
        <f t="shared" si="3"/>
        <v>0</v>
      </c>
    </row>
    <row r="52" spans="1:6" x14ac:dyDescent="0.2">
      <c r="A52" s="5"/>
      <c r="B52" s="4"/>
      <c r="C52" s="170"/>
      <c r="D52" s="157"/>
      <c r="E52" s="159">
        <f t="shared" si="1"/>
        <v>0</v>
      </c>
    </row>
    <row r="53" spans="1:6" x14ac:dyDescent="0.2">
      <c r="A53" s="5"/>
      <c r="B53" s="4"/>
      <c r="C53" s="170"/>
      <c r="D53" s="157"/>
      <c r="E53" s="159">
        <f t="shared" si="1"/>
        <v>0</v>
      </c>
    </row>
    <row r="54" spans="1:6" ht="18.75" thickBot="1" x14ac:dyDescent="0.25">
      <c r="A54" s="10"/>
      <c r="B54" s="10"/>
      <c r="C54" s="173">
        <f>C51+C47+C43</f>
        <v>0</v>
      </c>
      <c r="D54" s="10"/>
      <c r="E54" s="129">
        <f>E51+E47+E43</f>
        <v>0</v>
      </c>
    </row>
    <row r="55" spans="1:6" ht="33" customHeight="1" thickBot="1" x14ac:dyDescent="0.25">
      <c r="A55" s="46" t="s">
        <v>0</v>
      </c>
      <c r="B55" s="82"/>
      <c r="C55" s="51">
        <f>C54+C39</f>
        <v>0</v>
      </c>
      <c r="D55" s="83"/>
      <c r="E55" s="52">
        <f>E39+E54</f>
        <v>0</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c r="C59" s="168"/>
      <c r="D59" s="11"/>
      <c r="E59" s="128">
        <f>C59*D59</f>
        <v>0</v>
      </c>
    </row>
    <row r="60" spans="1:6" ht="33" customHeight="1" x14ac:dyDescent="0.2">
      <c r="A60" s="3" t="s">
        <v>58</v>
      </c>
      <c r="B60" s="4"/>
      <c r="C60" s="168"/>
      <c r="D60" s="11"/>
      <c r="E60" s="128">
        <f t="shared" ref="E60:E71" si="4">C60*D60</f>
        <v>0</v>
      </c>
    </row>
    <row r="61" spans="1:6" ht="29.25" x14ac:dyDescent="0.2">
      <c r="A61" s="3" t="s">
        <v>59</v>
      </c>
      <c r="B61" s="4"/>
      <c r="C61" s="168"/>
      <c r="D61" s="11"/>
      <c r="E61" s="128">
        <f t="shared" si="4"/>
        <v>0</v>
      </c>
    </row>
    <row r="62" spans="1:6" ht="33" customHeight="1" x14ac:dyDescent="0.2">
      <c r="A62" s="6" t="s">
        <v>10</v>
      </c>
      <c r="B62" s="4"/>
      <c r="C62" s="168"/>
      <c r="D62" s="11"/>
      <c r="E62" s="128">
        <f t="shared" si="4"/>
        <v>0</v>
      </c>
    </row>
    <row r="63" spans="1:6" ht="33" customHeight="1" x14ac:dyDescent="0.2">
      <c r="A63" s="6" t="s">
        <v>149</v>
      </c>
      <c r="B63" s="4"/>
      <c r="C63" s="168"/>
      <c r="D63" s="11"/>
      <c r="E63" s="128">
        <f t="shared" si="4"/>
        <v>0</v>
      </c>
      <c r="F63" s="68" t="str">
        <f>IF(E63&gt;0, "Ne s'agit-il pas d'un acte du RIHN ou de la liste complémentaire ? Si c'est le cas, il convient de l'indiquer à la ligne correspondante ci-dessous.","")</f>
        <v/>
      </c>
    </row>
    <row r="64" spans="1:6" ht="33" customHeight="1" x14ac:dyDescent="0.2">
      <c r="A64" s="6" t="s">
        <v>150</v>
      </c>
      <c r="B64" s="4"/>
      <c r="C64" s="168"/>
      <c r="D64" s="11"/>
      <c r="E64" s="128">
        <f t="shared" ref="E64" si="5">C64*D64</f>
        <v>0</v>
      </c>
      <c r="F64" s="68" t="str">
        <f>IF(E64&gt;0, "Ne s'agit-il pas d'un acte du RIHN ou de la liste complémentaire ? Si c'est le cas, il convient de l'indiquer à la ligne correspondante ci-dessous.","")</f>
        <v/>
      </c>
    </row>
    <row r="65" spans="1:5" ht="44.25" x14ac:dyDescent="0.2">
      <c r="A65" s="3" t="s">
        <v>147</v>
      </c>
      <c r="B65" s="4"/>
      <c r="C65" s="168"/>
      <c r="D65" s="11"/>
      <c r="E65" s="131">
        <v>0</v>
      </c>
    </row>
    <row r="66" spans="1:5" ht="44.25" x14ac:dyDescent="0.2">
      <c r="A66" s="3" t="s">
        <v>47</v>
      </c>
      <c r="B66" s="4"/>
      <c r="C66" s="168"/>
      <c r="D66" s="11"/>
      <c r="E66" s="128">
        <f t="shared" si="4"/>
        <v>0</v>
      </c>
    </row>
    <row r="67" spans="1:5" ht="21" customHeight="1" x14ac:dyDescent="0.2">
      <c r="A67" s="6" t="s">
        <v>11</v>
      </c>
      <c r="B67" s="4"/>
      <c r="C67" s="168"/>
      <c r="D67" s="11"/>
      <c r="E67" s="128">
        <f t="shared" si="4"/>
        <v>0</v>
      </c>
    </row>
    <row r="68" spans="1:5" ht="36" customHeight="1" x14ac:dyDescent="0.2">
      <c r="A68" s="6" t="s">
        <v>12</v>
      </c>
      <c r="B68" s="4"/>
      <c r="C68" s="168"/>
      <c r="D68" s="11"/>
      <c r="E68" s="128">
        <f t="shared" si="4"/>
        <v>0</v>
      </c>
    </row>
    <row r="69" spans="1:5" ht="33" customHeight="1" x14ac:dyDescent="0.2">
      <c r="A69" s="3" t="s">
        <v>13</v>
      </c>
      <c r="B69" s="4"/>
      <c r="C69" s="168"/>
      <c r="D69" s="11"/>
      <c r="E69" s="128">
        <f t="shared" si="4"/>
        <v>0</v>
      </c>
    </row>
    <row r="70" spans="1:5" ht="33" customHeight="1" x14ac:dyDescent="0.2">
      <c r="A70" s="6" t="s">
        <v>14</v>
      </c>
      <c r="B70" s="4"/>
      <c r="C70" s="168"/>
      <c r="D70" s="11"/>
      <c r="E70" s="128">
        <f t="shared" si="4"/>
        <v>0</v>
      </c>
    </row>
    <row r="71" spans="1:5" ht="21" customHeight="1" x14ac:dyDescent="0.2">
      <c r="A71" s="6" t="s">
        <v>7</v>
      </c>
      <c r="B71" s="4"/>
      <c r="C71" s="168"/>
      <c r="D71" s="11"/>
      <c r="E71" s="128">
        <f t="shared" si="4"/>
        <v>0</v>
      </c>
    </row>
    <row r="72" spans="1:5" ht="33" customHeight="1" x14ac:dyDescent="0.2">
      <c r="A72" s="6" t="s">
        <v>89</v>
      </c>
      <c r="B72" s="4"/>
      <c r="C72" s="168"/>
      <c r="D72" s="11"/>
      <c r="E72" s="131">
        <v>0</v>
      </c>
    </row>
    <row r="73" spans="1:5" ht="30" customHeight="1" x14ac:dyDescent="0.2">
      <c r="A73" s="56" t="s">
        <v>1</v>
      </c>
      <c r="B73" s="56"/>
      <c r="C73" s="57"/>
      <c r="D73" s="58"/>
      <c r="E73" s="132">
        <f>SUM(E59:E71)</f>
        <v>0</v>
      </c>
    </row>
    <row r="74" spans="1:5" s="103" customFormat="1" ht="157.5" customHeight="1" x14ac:dyDescent="0.2">
      <c r="A74" s="104" t="s">
        <v>140</v>
      </c>
      <c r="B74" s="104" t="s">
        <v>182</v>
      </c>
      <c r="C74" s="101" t="s">
        <v>72</v>
      </c>
      <c r="D74" s="101" t="s">
        <v>8</v>
      </c>
      <c r="E74" s="102" t="s">
        <v>63</v>
      </c>
    </row>
    <row r="75" spans="1:5" ht="30" customHeight="1" x14ac:dyDescent="0.2">
      <c r="A75" s="54"/>
      <c r="B75" s="55"/>
      <c r="C75" s="48" t="s">
        <v>4</v>
      </c>
      <c r="D75" s="48" t="s">
        <v>5</v>
      </c>
      <c r="E75" s="49" t="s">
        <v>6</v>
      </c>
    </row>
    <row r="76" spans="1:5" ht="21" customHeight="1" x14ac:dyDescent="0.2">
      <c r="A76" s="3" t="s">
        <v>15</v>
      </c>
      <c r="B76" s="4"/>
      <c r="C76" s="168"/>
      <c r="D76" s="11"/>
      <c r="E76" s="128">
        <f>C76*D76</f>
        <v>0</v>
      </c>
    </row>
    <row r="77" spans="1:5" ht="21" customHeight="1" x14ac:dyDescent="0.2">
      <c r="A77" s="3" t="s">
        <v>16</v>
      </c>
      <c r="B77" s="4"/>
      <c r="C77" s="168"/>
      <c r="D77" s="11"/>
      <c r="E77" s="128">
        <f t="shared" ref="E77:E90" si="6">C77*D77</f>
        <v>0</v>
      </c>
    </row>
    <row r="78" spans="1:5" ht="33" customHeight="1" x14ac:dyDescent="0.2">
      <c r="A78" s="6" t="s">
        <v>17</v>
      </c>
      <c r="B78" s="4"/>
      <c r="C78" s="168"/>
      <c r="D78" s="11"/>
      <c r="E78" s="128">
        <f t="shared" si="6"/>
        <v>0</v>
      </c>
    </row>
    <row r="79" spans="1:5" ht="29.25" x14ac:dyDescent="0.2">
      <c r="A79" s="6" t="s">
        <v>18</v>
      </c>
      <c r="B79" s="4"/>
      <c r="C79" s="168"/>
      <c r="D79" s="11"/>
      <c r="E79" s="128">
        <f t="shared" si="6"/>
        <v>0</v>
      </c>
    </row>
    <row r="80" spans="1:5" ht="29.25" x14ac:dyDescent="0.2">
      <c r="A80" s="6" t="s">
        <v>19</v>
      </c>
      <c r="B80" s="4"/>
      <c r="C80" s="168"/>
      <c r="D80" s="11"/>
      <c r="E80" s="128">
        <f t="shared" si="6"/>
        <v>0</v>
      </c>
    </row>
    <row r="81" spans="1:5" ht="21" customHeight="1" x14ac:dyDescent="0.2">
      <c r="A81" s="6" t="s">
        <v>20</v>
      </c>
      <c r="B81" s="4"/>
      <c r="C81" s="168"/>
      <c r="D81" s="11"/>
      <c r="E81" s="128">
        <f t="shared" si="6"/>
        <v>0</v>
      </c>
    </row>
    <row r="82" spans="1:5" ht="33" customHeight="1" x14ac:dyDescent="0.2">
      <c r="A82" s="6" t="s">
        <v>21</v>
      </c>
      <c r="B82" s="4"/>
      <c r="C82" s="168"/>
      <c r="D82" s="11"/>
      <c r="E82" s="128">
        <f t="shared" si="6"/>
        <v>0</v>
      </c>
    </row>
    <row r="83" spans="1:5" ht="21" customHeight="1" x14ac:dyDescent="0.2">
      <c r="A83" s="6" t="s">
        <v>22</v>
      </c>
      <c r="B83" s="4"/>
      <c r="C83" s="168"/>
      <c r="D83" s="11"/>
      <c r="E83" s="128">
        <f t="shared" si="6"/>
        <v>0</v>
      </c>
    </row>
    <row r="84" spans="1:5" ht="33" customHeight="1" x14ac:dyDescent="0.2">
      <c r="A84" s="7" t="s">
        <v>23</v>
      </c>
      <c r="B84" s="4"/>
      <c r="C84" s="168"/>
      <c r="D84" s="11"/>
      <c r="E84" s="128">
        <f t="shared" si="6"/>
        <v>0</v>
      </c>
    </row>
    <row r="85" spans="1:5" ht="33" customHeight="1" x14ac:dyDescent="0.2">
      <c r="A85" s="6" t="s">
        <v>64</v>
      </c>
      <c r="B85" s="4"/>
      <c r="C85" s="168"/>
      <c r="D85" s="11"/>
      <c r="E85" s="128">
        <f t="shared" si="6"/>
        <v>0</v>
      </c>
    </row>
    <row r="86" spans="1:5" ht="30" customHeight="1" x14ac:dyDescent="0.2">
      <c r="A86" s="6" t="s">
        <v>24</v>
      </c>
      <c r="B86" s="4"/>
      <c r="C86" s="168"/>
      <c r="D86" s="11"/>
      <c r="E86" s="128">
        <f t="shared" si="6"/>
        <v>0</v>
      </c>
    </row>
    <row r="87" spans="1:5" ht="21" customHeight="1" x14ac:dyDescent="0.2">
      <c r="A87" s="6" t="s">
        <v>25</v>
      </c>
      <c r="B87" s="4"/>
      <c r="C87" s="168"/>
      <c r="D87" s="11"/>
      <c r="E87" s="128">
        <f t="shared" si="6"/>
        <v>0</v>
      </c>
    </row>
    <row r="88" spans="1:5" ht="33" customHeight="1" x14ac:dyDescent="0.2">
      <c r="A88" s="6" t="s">
        <v>26</v>
      </c>
      <c r="B88" s="4"/>
      <c r="C88" s="168"/>
      <c r="D88" s="11"/>
      <c r="E88" s="128">
        <f t="shared" si="6"/>
        <v>0</v>
      </c>
    </row>
    <row r="89" spans="1:5" ht="21" customHeight="1" x14ac:dyDescent="0.2">
      <c r="A89" s="6" t="s">
        <v>27</v>
      </c>
      <c r="B89" s="4"/>
      <c r="C89" s="168"/>
      <c r="D89" s="11"/>
      <c r="E89" s="128">
        <f t="shared" si="6"/>
        <v>0</v>
      </c>
    </row>
    <row r="90" spans="1:5" ht="21" customHeight="1" x14ac:dyDescent="0.2">
      <c r="A90" s="6" t="s">
        <v>65</v>
      </c>
      <c r="B90" s="4"/>
      <c r="C90" s="168"/>
      <c r="D90" s="11"/>
      <c r="E90" s="128">
        <f t="shared" si="6"/>
        <v>0</v>
      </c>
    </row>
    <row r="91" spans="1:5" ht="30" customHeight="1" x14ac:dyDescent="0.2">
      <c r="A91" s="56" t="s">
        <v>2</v>
      </c>
      <c r="B91" s="56"/>
      <c r="C91" s="57"/>
      <c r="D91" s="58"/>
      <c r="E91" s="132">
        <f>SUM(E76:E90)</f>
        <v>0</v>
      </c>
    </row>
    <row r="92" spans="1:5" ht="12.75" customHeight="1" thickBot="1" x14ac:dyDescent="0.25">
      <c r="A92" s="16"/>
      <c r="B92" s="70"/>
      <c r="C92" s="84"/>
      <c r="D92" s="84"/>
      <c r="E92" s="84"/>
    </row>
    <row r="93" spans="1:5" ht="45.75" customHeight="1" x14ac:dyDescent="0.2">
      <c r="A93" s="213" t="s">
        <v>151</v>
      </c>
      <c r="B93" s="214"/>
      <c r="C93" s="85"/>
      <c r="D93" s="84"/>
      <c r="E93" s="86"/>
    </row>
    <row r="94" spans="1:5" ht="30" customHeight="1" x14ac:dyDescent="0.2">
      <c r="A94" s="59" t="s">
        <v>67</v>
      </c>
      <c r="B94" s="133">
        <f>E91+E73+E55</f>
        <v>0</v>
      </c>
      <c r="C94" s="85"/>
      <c r="D94" s="84"/>
      <c r="E94" s="86"/>
    </row>
    <row r="95" spans="1:5" ht="12.75" customHeight="1" x14ac:dyDescent="0.2">
      <c r="A95" s="39" t="s">
        <v>121</v>
      </c>
      <c r="B95" s="40">
        <v>0.1</v>
      </c>
      <c r="C95" s="85"/>
      <c r="D95" s="84"/>
      <c r="E95" s="86"/>
    </row>
    <row r="96" spans="1:5" s="88" customFormat="1" ht="30" customHeight="1" x14ac:dyDescent="0.25">
      <c r="A96" s="59" t="s">
        <v>3</v>
      </c>
      <c r="B96" s="134">
        <f>IF(B95&gt;0.1,"Le taux de majoration pour frais de gestion est plafonné à 10 %",E55*B95)</f>
        <v>0</v>
      </c>
      <c r="C96" s="87"/>
      <c r="D96" s="87"/>
      <c r="E96" s="87"/>
    </row>
    <row r="97" spans="1:5" ht="12.75" customHeight="1" x14ac:dyDescent="0.2">
      <c r="A97" s="89"/>
      <c r="B97" s="90"/>
      <c r="C97" s="85"/>
      <c r="D97" s="84"/>
      <c r="E97" s="86"/>
    </row>
    <row r="98" spans="1:5" s="88" customFormat="1" ht="30" customHeight="1" x14ac:dyDescent="0.25">
      <c r="A98" s="59" t="s">
        <v>118</v>
      </c>
      <c r="B98" s="134">
        <f>B94+B96</f>
        <v>0</v>
      </c>
      <c r="C98" s="87"/>
    </row>
    <row r="99" spans="1:5" ht="15.75" thickBot="1" x14ac:dyDescent="0.3">
      <c r="A99" s="31"/>
      <c r="B99" s="32"/>
      <c r="C99" s="9"/>
    </row>
    <row r="100" spans="1:5" ht="15" x14ac:dyDescent="0.25">
      <c r="A100" s="19"/>
      <c r="B100" s="8"/>
      <c r="C100" s="9"/>
    </row>
    <row r="101" spans="1:5" ht="30" customHeight="1" x14ac:dyDescent="0.2">
      <c r="A101" s="47" t="s">
        <v>68</v>
      </c>
      <c r="B101" s="57">
        <f>C55</f>
        <v>0</v>
      </c>
      <c r="C101" s="85"/>
      <c r="D101" s="68"/>
      <c r="E101" s="68"/>
    </row>
    <row r="103" spans="1:5" ht="30" customHeight="1" x14ac:dyDescent="0.2">
      <c r="A103" s="47" t="s">
        <v>69</v>
      </c>
      <c r="B103" s="56">
        <f>B101/12</f>
        <v>0</v>
      </c>
      <c r="C103" s="86"/>
      <c r="D103" s="84"/>
      <c r="E103" s="86"/>
    </row>
    <row r="106" spans="1:5" ht="30" x14ac:dyDescent="0.25">
      <c r="A106" s="60" t="s">
        <v>161</v>
      </c>
      <c r="B106" s="61" t="str">
        <f>IF(B$98=0,"",(E55+B96)/B$98)</f>
        <v/>
      </c>
    </row>
    <row r="107" spans="1:5" ht="30" x14ac:dyDescent="0.25">
      <c r="A107" s="60" t="s">
        <v>162</v>
      </c>
      <c r="B107" s="61" t="str">
        <f>IF(B$98=0,"",E73/B$98)</f>
        <v/>
      </c>
    </row>
    <row r="108" spans="1:5" ht="30" x14ac:dyDescent="0.25">
      <c r="A108" s="60" t="s">
        <v>163</v>
      </c>
      <c r="B108" s="61" t="str">
        <f>IF(B$98=0,"",E91/B$98)</f>
        <v/>
      </c>
    </row>
    <row r="110" spans="1:5" ht="30" customHeight="1" x14ac:dyDescent="0.2">
      <c r="A110" s="47" t="s">
        <v>46</v>
      </c>
      <c r="B110" s="135" t="str">
        <f>IF(B98=0,"",B98/B6)</f>
        <v/>
      </c>
    </row>
    <row r="111" spans="1:5" ht="9" customHeight="1" x14ac:dyDescent="0.2"/>
    <row r="112" spans="1:5" ht="9" customHeight="1" x14ac:dyDescent="0.2"/>
    <row r="113" spans="1:5" ht="9" customHeight="1" x14ac:dyDescent="0.2"/>
    <row r="114" spans="1:5" ht="9" customHeight="1" x14ac:dyDescent="0.2"/>
    <row r="115" spans="1:5" ht="34.5" customHeight="1" thickBot="1" x14ac:dyDescent="0.25">
      <c r="A115" s="207" t="s">
        <v>113</v>
      </c>
      <c r="B115" s="208"/>
      <c r="C115" s="208"/>
      <c r="D115" s="208"/>
      <c r="E115" s="209"/>
    </row>
    <row r="116" spans="1:5" s="103" customFormat="1" ht="41.25" customHeight="1" x14ac:dyDescent="0.2">
      <c r="A116" s="223" t="s">
        <v>114</v>
      </c>
      <c r="B116" s="229" t="s">
        <v>126</v>
      </c>
      <c r="C116" s="229" t="s">
        <v>115</v>
      </c>
      <c r="D116" s="219" t="s">
        <v>116</v>
      </c>
      <c r="E116" s="220"/>
    </row>
    <row r="117" spans="1:5" s="103" customFormat="1" ht="15" hidden="1" customHeight="1" x14ac:dyDescent="0.2">
      <c r="A117" s="224"/>
      <c r="B117" s="230"/>
      <c r="C117" s="230"/>
      <c r="D117" s="221"/>
      <c r="E117" s="222"/>
    </row>
    <row r="118" spans="1:5" s="103" customFormat="1" ht="15" x14ac:dyDescent="0.2">
      <c r="A118" s="224"/>
      <c r="B118" s="230"/>
      <c r="C118" s="230"/>
      <c r="D118" s="215" t="s">
        <v>111</v>
      </c>
      <c r="E118" s="217" t="s">
        <v>112</v>
      </c>
    </row>
    <row r="119" spans="1:5" s="103" customFormat="1" ht="21" customHeight="1" thickBot="1" x14ac:dyDescent="0.25">
      <c r="A119" s="225"/>
      <c r="B119" s="230"/>
      <c r="C119" s="230"/>
      <c r="D119" s="216"/>
      <c r="E119" s="218"/>
    </row>
    <row r="120" spans="1:5" s="80" customFormat="1" ht="25.5" customHeight="1" x14ac:dyDescent="0.25">
      <c r="A120" s="210"/>
      <c r="B120" s="226"/>
      <c r="C120" s="105" t="s">
        <v>55</v>
      </c>
      <c r="D120" s="108"/>
      <c r="E120" s="108"/>
    </row>
    <row r="121" spans="1:5" s="80" customFormat="1" ht="25.5" customHeight="1" x14ac:dyDescent="0.25">
      <c r="A121" s="211"/>
      <c r="B121" s="227"/>
      <c r="C121" s="106" t="s">
        <v>56</v>
      </c>
      <c r="D121" s="109"/>
      <c r="E121" s="109"/>
    </row>
    <row r="122" spans="1:5" s="80" customFormat="1" ht="25.5" customHeight="1" x14ac:dyDescent="0.25">
      <c r="A122" s="211"/>
      <c r="B122" s="227"/>
      <c r="C122" s="106" t="s">
        <v>66</v>
      </c>
      <c r="D122" s="109"/>
      <c r="E122" s="109"/>
    </row>
    <row r="123" spans="1:5" s="80" customFormat="1" ht="25.5" customHeight="1" thickBot="1" x14ac:dyDescent="0.3">
      <c r="A123" s="212"/>
      <c r="B123" s="228"/>
      <c r="C123" s="107" t="s">
        <v>57</v>
      </c>
      <c r="D123" s="110"/>
      <c r="E123" s="110"/>
    </row>
    <row r="124" spans="1:5" s="80" customFormat="1" ht="25.5" customHeight="1" x14ac:dyDescent="0.25">
      <c r="A124" s="210"/>
      <c r="B124" s="226"/>
      <c r="C124" s="105" t="s">
        <v>55</v>
      </c>
      <c r="D124" s="108"/>
      <c r="E124" s="108"/>
    </row>
    <row r="125" spans="1:5" s="80" customFormat="1" ht="25.5" customHeight="1" x14ac:dyDescent="0.25">
      <c r="A125" s="211"/>
      <c r="B125" s="227"/>
      <c r="C125" s="106" t="s">
        <v>56</v>
      </c>
      <c r="D125" s="109"/>
      <c r="E125" s="109"/>
    </row>
    <row r="126" spans="1:5" s="80" customFormat="1" ht="25.5" customHeight="1" x14ac:dyDescent="0.25">
      <c r="A126" s="211"/>
      <c r="B126" s="227"/>
      <c r="C126" s="106" t="s">
        <v>66</v>
      </c>
      <c r="D126" s="109"/>
      <c r="E126" s="109"/>
    </row>
    <row r="127" spans="1:5" s="80" customFormat="1" ht="25.5" customHeight="1" thickBot="1" x14ac:dyDescent="0.3">
      <c r="A127" s="212"/>
      <c r="B127" s="228"/>
      <c r="C127" s="107" t="s">
        <v>57</v>
      </c>
      <c r="D127" s="110"/>
      <c r="E127" s="110"/>
    </row>
    <row r="128" spans="1:5" s="80" customFormat="1" ht="25.5" customHeight="1" x14ac:dyDescent="0.25">
      <c r="A128" s="210"/>
      <c r="B128" s="226"/>
      <c r="C128" s="105" t="s">
        <v>55</v>
      </c>
      <c r="D128" s="108"/>
      <c r="E128" s="108"/>
    </row>
    <row r="129" spans="1:5" s="80" customFormat="1" ht="25.5" customHeight="1" x14ac:dyDescent="0.25">
      <c r="A129" s="211"/>
      <c r="B129" s="227"/>
      <c r="C129" s="106" t="s">
        <v>56</v>
      </c>
      <c r="D129" s="109"/>
      <c r="E129" s="109"/>
    </row>
    <row r="130" spans="1:5" s="80" customFormat="1" ht="25.5" customHeight="1" x14ac:dyDescent="0.25">
      <c r="A130" s="211"/>
      <c r="B130" s="227"/>
      <c r="C130" s="106" t="s">
        <v>66</v>
      </c>
      <c r="D130" s="109"/>
      <c r="E130" s="109"/>
    </row>
    <row r="131" spans="1:5" s="80" customFormat="1" ht="25.5" customHeight="1" thickBot="1" x14ac:dyDescent="0.3">
      <c r="A131" s="212"/>
      <c r="B131" s="228"/>
      <c r="C131" s="107" t="s">
        <v>57</v>
      </c>
      <c r="D131" s="110"/>
      <c r="E131" s="110"/>
    </row>
    <row r="132" spans="1:5" ht="27.75" customHeight="1" x14ac:dyDescent="0.2">
      <c r="A132" s="91"/>
      <c r="C132" s="62" t="s">
        <v>119</v>
      </c>
      <c r="D132" s="63">
        <f>SUM(D120:D131)</f>
        <v>0</v>
      </c>
      <c r="E132" s="112"/>
    </row>
    <row r="133" spans="1:5" ht="30" x14ac:dyDescent="0.2">
      <c r="A133" s="92"/>
      <c r="B133" s="93"/>
      <c r="C133" s="62" t="s">
        <v>122</v>
      </c>
      <c r="D133" s="112"/>
      <c r="E133" s="63">
        <f>SUM(E120:E131)</f>
        <v>0</v>
      </c>
    </row>
    <row r="134" spans="1:5" ht="15.75" thickBot="1" x14ac:dyDescent="0.25">
      <c r="C134" s="33"/>
      <c r="D134" s="70"/>
      <c r="E134" s="34"/>
    </row>
    <row r="135" spans="1:5" ht="15" x14ac:dyDescent="0.2">
      <c r="A135" s="94"/>
      <c r="B135" s="111" t="s">
        <v>117</v>
      </c>
      <c r="C135" s="33"/>
      <c r="D135" s="70"/>
      <c r="E135" s="34"/>
    </row>
    <row r="136" spans="1:5" ht="20.25" customHeight="1" x14ac:dyDescent="0.2">
      <c r="A136" s="35" t="s">
        <v>118</v>
      </c>
      <c r="B136" s="36">
        <f>B98</f>
        <v>0</v>
      </c>
      <c r="C136" s="14"/>
      <c r="D136" s="9"/>
    </row>
    <row r="137" spans="1:5" ht="20.25" customHeight="1" x14ac:dyDescent="0.2">
      <c r="A137" s="35" t="s">
        <v>119</v>
      </c>
      <c r="B137" s="36">
        <f>D132</f>
        <v>0</v>
      </c>
      <c r="C137" s="14"/>
      <c r="D137" s="9"/>
    </row>
    <row r="138" spans="1:5" ht="20.25" customHeight="1" thickBot="1" x14ac:dyDescent="0.25">
      <c r="A138" s="37" t="s">
        <v>120</v>
      </c>
      <c r="B138" s="38">
        <f>B136+B137</f>
        <v>0</v>
      </c>
    </row>
  </sheetData>
  <mergeCells count="35">
    <mergeCell ref="A51:B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 ref="A20:B20"/>
    <mergeCell ref="A28:B28"/>
    <mergeCell ref="A34:B34"/>
    <mergeCell ref="A43:B43"/>
    <mergeCell ref="A47:B47"/>
    <mergeCell ref="A1:E1"/>
    <mergeCell ref="A16:E16"/>
    <mergeCell ref="B7:E7"/>
    <mergeCell ref="B8:E8"/>
    <mergeCell ref="B9:E9"/>
    <mergeCell ref="A10:E10"/>
    <mergeCell ref="A11:E11"/>
    <mergeCell ref="A12:E12"/>
    <mergeCell ref="A14:E14"/>
    <mergeCell ref="C18:C19"/>
    <mergeCell ref="D18:D19"/>
    <mergeCell ref="E18:E19"/>
    <mergeCell ref="C41:C42"/>
    <mergeCell ref="D41:D42"/>
    <mergeCell ref="E41:E42"/>
  </mergeCells>
  <dataValidations count="7">
    <dataValidation allowBlank="1" showInputMessage="1" showErrorMessage="1" prompt="Ne RIEN saisir dans ces cellules" sqref="A54 A90 A39 A51 A43 A47 A71 A28 A34 A20"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E51 E43 E47 C39 D20:D39 C20 C28 C34 D43:D54 C43 C47 C51 C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 type="decimal" allowBlank="1" showInputMessage="1" showErrorMessage="1" sqref="C21:C27 C29:C33 C35:C38 C44:C46 C48:C50 C52:C53" xr:uid="{BC32F4EF-85DF-4B66-B428-F17CE9226A99}">
      <formula1>0</formula1>
      <formula2>1000000000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6"/>
  <sheetViews>
    <sheetView topLeftCell="A4" zoomScale="90" zoomScaleNormal="90" workbookViewId="0">
      <selection activeCell="C16" sqref="C16"/>
    </sheetView>
  </sheetViews>
  <sheetFormatPr baseColWidth="10" defaultRowHeight="15" x14ac:dyDescent="0.25"/>
  <cols>
    <col min="2" max="2" width="8" customWidth="1"/>
    <col min="3" max="3" width="60.5703125" customWidth="1"/>
    <col min="4" max="4" width="66.7109375" customWidth="1"/>
    <col min="5" max="5" width="21.28515625" bestFit="1" customWidth="1"/>
    <col min="6" max="6" width="13.85546875" customWidth="1"/>
    <col min="7" max="7" width="12.5703125" style="28" bestFit="1" customWidth="1"/>
    <col min="9" max="9" width="7.42578125" bestFit="1" customWidth="1"/>
  </cols>
  <sheetData>
    <row r="1" spans="2:10" x14ac:dyDescent="0.25">
      <c r="B1" s="233" t="s">
        <v>173</v>
      </c>
      <c r="C1" s="234"/>
      <c r="D1" s="234"/>
      <c r="E1" s="234"/>
      <c r="F1" s="234"/>
      <c r="G1" s="234"/>
      <c r="H1" s="234"/>
      <c r="I1" s="235"/>
    </row>
    <row r="2" spans="2:10" x14ac:dyDescent="0.25">
      <c r="B2" s="234"/>
      <c r="C2" s="234"/>
      <c r="D2" s="234"/>
      <c r="E2" s="234"/>
      <c r="F2" s="234"/>
      <c r="G2" s="234"/>
      <c r="H2" s="234"/>
      <c r="I2" s="234"/>
    </row>
    <row r="3" spans="2:10" x14ac:dyDescent="0.25">
      <c r="B3" s="152" t="s">
        <v>78</v>
      </c>
      <c r="C3" s="152" t="s">
        <v>79</v>
      </c>
      <c r="D3" s="152" t="s">
        <v>80</v>
      </c>
      <c r="E3" s="238" t="s">
        <v>127</v>
      </c>
      <c r="F3" s="239"/>
      <c r="G3" s="239"/>
      <c r="H3" s="239"/>
      <c r="I3" s="240"/>
    </row>
    <row r="4" spans="2:10" ht="60" x14ac:dyDescent="0.25">
      <c r="B4" s="123">
        <v>1</v>
      </c>
      <c r="C4" s="23" t="s">
        <v>145</v>
      </c>
      <c r="D4" s="115" t="s">
        <v>146</v>
      </c>
      <c r="E4" s="241"/>
      <c r="F4" s="242"/>
      <c r="G4" s="242"/>
      <c r="H4" s="242"/>
      <c r="I4" s="243"/>
      <c r="J4" s="114"/>
    </row>
    <row r="5" spans="2:10" ht="45" x14ac:dyDescent="0.25">
      <c r="B5" s="123">
        <v>2</v>
      </c>
      <c r="C5" s="123" t="s">
        <v>81</v>
      </c>
      <c r="D5" s="29" t="s">
        <v>88</v>
      </c>
      <c r="E5" s="238"/>
      <c r="F5" s="239"/>
      <c r="G5" s="239"/>
      <c r="H5" s="239"/>
      <c r="I5" s="240"/>
    </row>
    <row r="6" spans="2:10" ht="45" x14ac:dyDescent="0.25">
      <c r="B6" s="123">
        <v>3</v>
      </c>
      <c r="C6" s="123" t="s">
        <v>82</v>
      </c>
      <c r="D6" s="29" t="s">
        <v>86</v>
      </c>
      <c r="E6" s="238"/>
      <c r="F6" s="239"/>
      <c r="G6" s="239"/>
      <c r="H6" s="239"/>
      <c r="I6" s="240"/>
    </row>
    <row r="7" spans="2:10" s="41" customFormat="1" ht="60" x14ac:dyDescent="0.25">
      <c r="B7" s="123">
        <v>4</v>
      </c>
      <c r="C7" s="123" t="s">
        <v>91</v>
      </c>
      <c r="D7" s="29" t="s">
        <v>92</v>
      </c>
      <c r="E7" s="238"/>
      <c r="F7" s="239"/>
      <c r="G7" s="239"/>
      <c r="H7" s="239"/>
      <c r="I7" s="240"/>
    </row>
    <row r="8" spans="2:10" ht="81.75" customHeight="1" x14ac:dyDescent="0.25">
      <c r="B8" s="236">
        <v>5</v>
      </c>
      <c r="C8" s="124" t="s">
        <v>125</v>
      </c>
      <c r="D8" s="231" t="s">
        <v>128</v>
      </c>
      <c r="E8" s="42" t="s">
        <v>93</v>
      </c>
      <c r="F8" s="43" t="s">
        <v>97</v>
      </c>
      <c r="G8" s="43" t="s">
        <v>94</v>
      </c>
      <c r="H8" s="43" t="s">
        <v>95</v>
      </c>
      <c r="I8" s="44" t="s">
        <v>96</v>
      </c>
    </row>
    <row r="9" spans="2:10" ht="75" x14ac:dyDescent="0.25">
      <c r="B9" s="237"/>
      <c r="C9" s="125"/>
      <c r="D9" s="232"/>
      <c r="E9" s="42" t="s">
        <v>93</v>
      </c>
      <c r="F9" s="43" t="s">
        <v>98</v>
      </c>
      <c r="G9" s="43" t="s">
        <v>94</v>
      </c>
      <c r="H9" s="43" t="s">
        <v>95</v>
      </c>
      <c r="I9" s="44" t="s">
        <v>99</v>
      </c>
    </row>
    <row r="10" spans="2:10" ht="120" x14ac:dyDescent="0.25">
      <c r="B10" s="123">
        <v>6</v>
      </c>
      <c r="C10" s="124" t="s">
        <v>129</v>
      </c>
      <c r="D10" s="45" t="s">
        <v>130</v>
      </c>
      <c r="E10" s="42" t="s">
        <v>93</v>
      </c>
      <c r="F10" s="43" t="s">
        <v>98</v>
      </c>
      <c r="G10" s="43" t="s">
        <v>94</v>
      </c>
      <c r="H10" s="43" t="s">
        <v>95</v>
      </c>
      <c r="I10" s="44" t="s">
        <v>131</v>
      </c>
    </row>
    <row r="11" spans="2:10" ht="45" x14ac:dyDescent="0.25">
      <c r="B11" s="123">
        <v>7</v>
      </c>
      <c r="C11" s="123" t="s">
        <v>83</v>
      </c>
      <c r="D11" s="30" t="s">
        <v>87</v>
      </c>
      <c r="E11" s="238"/>
      <c r="F11" s="239"/>
      <c r="G11" s="239"/>
      <c r="H11" s="239"/>
      <c r="I11" s="240"/>
    </row>
    <row r="12" spans="2:10" ht="135" x14ac:dyDescent="0.25">
      <c r="B12" s="123">
        <v>8</v>
      </c>
      <c r="C12" s="123" t="s">
        <v>90</v>
      </c>
      <c r="D12" s="29" t="s">
        <v>156</v>
      </c>
      <c r="E12" s="238"/>
      <c r="F12" s="239"/>
      <c r="G12" s="239"/>
      <c r="H12" s="239"/>
      <c r="I12" s="240"/>
    </row>
    <row r="13" spans="2:10" ht="102.75" customHeight="1" x14ac:dyDescent="0.25">
      <c r="B13" s="123">
        <v>9</v>
      </c>
      <c r="C13" s="123" t="s">
        <v>84</v>
      </c>
      <c r="D13" s="29" t="s">
        <v>148</v>
      </c>
      <c r="E13" s="238"/>
      <c r="F13" s="239"/>
      <c r="G13" s="239"/>
      <c r="H13" s="239"/>
      <c r="I13" s="240"/>
    </row>
    <row r="14" spans="2:10" ht="45" x14ac:dyDescent="0.25">
      <c r="B14" s="123">
        <v>10</v>
      </c>
      <c r="C14" s="123" t="s">
        <v>100</v>
      </c>
      <c r="D14" s="30" t="s">
        <v>101</v>
      </c>
      <c r="E14" s="238"/>
      <c r="F14" s="239"/>
      <c r="G14" s="239"/>
      <c r="H14" s="239"/>
      <c r="I14" s="240"/>
    </row>
    <row r="15" spans="2:10" ht="120" x14ac:dyDescent="0.25">
      <c r="B15" s="123">
        <v>11</v>
      </c>
      <c r="C15" s="123" t="s">
        <v>157</v>
      </c>
      <c r="D15" s="30" t="s">
        <v>159</v>
      </c>
      <c r="E15" s="238"/>
      <c r="F15" s="239"/>
      <c r="G15" s="239"/>
      <c r="H15" s="239"/>
      <c r="I15" s="240"/>
    </row>
    <row r="16" spans="2:10" ht="120" x14ac:dyDescent="0.25">
      <c r="B16" s="123">
        <v>12</v>
      </c>
      <c r="C16" s="123" t="s">
        <v>158</v>
      </c>
      <c r="D16" s="30" t="s">
        <v>160</v>
      </c>
      <c r="E16" s="238"/>
      <c r="F16" s="239"/>
      <c r="G16" s="239"/>
      <c r="H16" s="239"/>
      <c r="I16" s="240"/>
    </row>
    <row r="17" spans="2:9" ht="45" x14ac:dyDescent="0.25">
      <c r="B17" s="123">
        <v>13</v>
      </c>
      <c r="C17" s="123" t="s">
        <v>102</v>
      </c>
      <c r="D17" s="30" t="s">
        <v>110</v>
      </c>
      <c r="E17" s="238"/>
      <c r="F17" s="239"/>
      <c r="G17" s="239"/>
      <c r="H17" s="239"/>
      <c r="I17" s="240"/>
    </row>
    <row r="18" spans="2:9" ht="111" customHeight="1" x14ac:dyDescent="0.25">
      <c r="B18" s="123" t="s">
        <v>164</v>
      </c>
      <c r="C18" s="123" t="s">
        <v>103</v>
      </c>
      <c r="D18" s="26" t="s">
        <v>172</v>
      </c>
      <c r="E18" s="238"/>
      <c r="F18" s="239"/>
      <c r="G18" s="239"/>
      <c r="H18" s="239"/>
      <c r="I18" s="240"/>
    </row>
    <row r="19" spans="2:9" ht="61.5" customHeight="1" x14ac:dyDescent="0.25">
      <c r="B19" s="123" t="s">
        <v>165</v>
      </c>
      <c r="C19" s="123" t="s">
        <v>166</v>
      </c>
      <c r="D19" s="29" t="s">
        <v>167</v>
      </c>
      <c r="E19" s="238"/>
      <c r="F19" s="239"/>
      <c r="G19" s="239"/>
      <c r="H19" s="239"/>
      <c r="I19" s="240"/>
    </row>
    <row r="20" spans="2:9" ht="75" x14ac:dyDescent="0.25">
      <c r="B20" s="123">
        <v>15</v>
      </c>
      <c r="C20" s="123" t="s">
        <v>104</v>
      </c>
      <c r="D20" s="30" t="s">
        <v>105</v>
      </c>
      <c r="E20" s="238"/>
      <c r="F20" s="239"/>
      <c r="G20" s="239"/>
      <c r="H20" s="239"/>
      <c r="I20" s="240"/>
    </row>
    <row r="21" spans="2:9" ht="45" x14ac:dyDescent="0.25">
      <c r="B21" s="123">
        <v>16</v>
      </c>
      <c r="C21" s="123" t="s">
        <v>106</v>
      </c>
      <c r="D21" s="30" t="s">
        <v>107</v>
      </c>
      <c r="E21" s="238"/>
      <c r="F21" s="239"/>
      <c r="G21" s="239"/>
      <c r="H21" s="239"/>
      <c r="I21" s="240"/>
    </row>
    <row r="22" spans="2:9" ht="195" x14ac:dyDescent="0.25">
      <c r="B22" s="123">
        <v>17</v>
      </c>
      <c r="C22" s="123" t="s">
        <v>108</v>
      </c>
      <c r="D22" s="30" t="s">
        <v>109</v>
      </c>
      <c r="E22" s="238"/>
      <c r="F22" s="239"/>
      <c r="G22" s="239"/>
      <c r="H22" s="239"/>
      <c r="I22" s="240"/>
    </row>
    <row r="23" spans="2:9" ht="60" x14ac:dyDescent="0.25">
      <c r="B23" s="123">
        <v>18</v>
      </c>
      <c r="C23" s="23" t="s">
        <v>123</v>
      </c>
      <c r="D23" s="27" t="s">
        <v>124</v>
      </c>
      <c r="E23" s="245"/>
      <c r="F23" s="246"/>
      <c r="G23" s="246"/>
      <c r="H23" s="246"/>
      <c r="I23" s="247"/>
    </row>
    <row r="24" spans="2:9" x14ac:dyDescent="0.25">
      <c r="B24" s="123">
        <v>19</v>
      </c>
      <c r="C24" s="126" t="s">
        <v>154</v>
      </c>
      <c r="D24" s="27" t="s">
        <v>152</v>
      </c>
      <c r="E24" s="241"/>
      <c r="F24" s="242"/>
      <c r="G24" s="242"/>
      <c r="H24" s="242"/>
      <c r="I24" s="243"/>
    </row>
    <row r="25" spans="2:9" ht="30" x14ac:dyDescent="0.25">
      <c r="B25" s="123">
        <v>20</v>
      </c>
      <c r="C25" s="126" t="s">
        <v>155</v>
      </c>
      <c r="D25" s="27" t="s">
        <v>153</v>
      </c>
      <c r="E25" s="241"/>
      <c r="F25" s="242"/>
      <c r="G25" s="242"/>
      <c r="H25" s="242"/>
      <c r="I25" s="243"/>
    </row>
    <row r="26" spans="2:9" ht="60" x14ac:dyDescent="0.25">
      <c r="B26" s="123">
        <v>21</v>
      </c>
      <c r="C26" s="23" t="s">
        <v>180</v>
      </c>
      <c r="D26" s="27" t="s">
        <v>260</v>
      </c>
      <c r="E26" s="244"/>
      <c r="F26" s="244"/>
      <c r="G26" s="244"/>
      <c r="H26" s="244"/>
      <c r="I26" s="244"/>
    </row>
  </sheetData>
  <mergeCells count="25">
    <mergeCell ref="E26:I26"/>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D8:D9"/>
    <mergeCell ref="B1:I1"/>
    <mergeCell ref="B2:I2"/>
    <mergeCell ref="B8:B9"/>
    <mergeCell ref="E3:I3"/>
    <mergeCell ref="E4:I4"/>
    <mergeCell ref="E5:I5"/>
    <mergeCell ref="E6:I6"/>
    <mergeCell ref="E7:I7"/>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16" zoomScale="70" zoomScaleNormal="70" workbookViewId="0">
      <selection activeCell="L83" sqref="L83"/>
    </sheetView>
  </sheetViews>
  <sheetFormatPr baseColWidth="10" defaultRowHeight="15" x14ac:dyDescent="0.25"/>
  <sheetData>
    <row r="1" spans="1:14" ht="15.75" thickBot="1" x14ac:dyDescent="0.3"/>
    <row r="2" spans="1:14" ht="43.5" customHeight="1" thickBot="1" x14ac:dyDescent="0.3">
      <c r="A2" s="254" t="s">
        <v>48</v>
      </c>
      <c r="B2" s="255"/>
      <c r="C2" s="255"/>
      <c r="D2" s="255"/>
      <c r="E2" s="255"/>
      <c r="F2" s="255"/>
      <c r="G2" s="255"/>
      <c r="H2" s="255"/>
      <c r="I2" s="255"/>
      <c r="J2" s="255"/>
      <c r="K2" s="255"/>
      <c r="L2" s="255"/>
      <c r="M2" s="255"/>
      <c r="N2" s="256"/>
    </row>
    <row r="4" spans="1:14" s="21" customFormat="1" x14ac:dyDescent="0.25">
      <c r="A4" s="21" t="s">
        <v>60</v>
      </c>
    </row>
    <row r="5" spans="1:14" ht="15.75" thickBot="1" x14ac:dyDescent="0.3"/>
    <row r="6" spans="1:14" ht="32.25" customHeight="1" thickBot="1" x14ac:dyDescent="0.3">
      <c r="F6" s="263" t="s">
        <v>29</v>
      </c>
      <c r="G6" s="264"/>
      <c r="H6" s="264"/>
      <c r="I6" s="264"/>
      <c r="J6" s="264"/>
      <c r="K6" s="265"/>
    </row>
    <row r="7" spans="1:14" ht="15.75" thickBot="1" x14ac:dyDescent="0.3"/>
    <row r="8" spans="1:14" ht="75.75" customHeight="1" thickTop="1" thickBot="1" x14ac:dyDescent="0.4">
      <c r="B8" s="257" t="s">
        <v>28</v>
      </c>
      <c r="C8" s="258"/>
      <c r="D8" s="258"/>
      <c r="E8" s="258"/>
      <c r="F8" s="258"/>
      <c r="G8" s="258"/>
      <c r="H8" s="258"/>
      <c r="I8" s="258"/>
      <c r="J8" s="258"/>
      <c r="K8" s="258"/>
      <c r="L8" s="258"/>
      <c r="M8" s="258"/>
      <c r="N8" s="259"/>
    </row>
    <row r="9" spans="1:14" ht="15.75" thickTop="1" x14ac:dyDescent="0.25"/>
    <row r="11" spans="1:14" ht="15.75" thickBot="1" x14ac:dyDescent="0.3"/>
    <row r="12" spans="1:14" ht="32.25" customHeight="1" thickBot="1" x14ac:dyDescent="0.3">
      <c r="F12" s="251" t="s">
        <v>30</v>
      </c>
      <c r="G12" s="252"/>
      <c r="H12" s="252"/>
      <c r="I12" s="252"/>
      <c r="J12" s="252"/>
      <c r="K12" s="253"/>
    </row>
    <row r="14" spans="1:14" x14ac:dyDescent="0.25">
      <c r="A14" s="18"/>
    </row>
    <row r="16" spans="1:14" ht="15.75" thickBot="1" x14ac:dyDescent="0.3"/>
    <row r="17" spans="2:14" ht="75.75" customHeight="1" thickTop="1" thickBot="1" x14ac:dyDescent="0.3">
      <c r="B17" s="248" t="s">
        <v>36</v>
      </c>
      <c r="C17" s="249"/>
      <c r="D17" s="249"/>
      <c r="E17" s="249"/>
      <c r="F17" s="249"/>
      <c r="G17" s="249"/>
      <c r="H17" s="249"/>
      <c r="I17" s="249"/>
      <c r="J17" s="249"/>
      <c r="K17" s="249"/>
      <c r="L17" s="249"/>
      <c r="M17" s="249"/>
      <c r="N17" s="250"/>
    </row>
    <row r="18" spans="2:14" ht="15.75" thickTop="1" x14ac:dyDescent="0.25"/>
    <row r="19" spans="2:14" ht="15.75" thickBot="1" x14ac:dyDescent="0.3"/>
    <row r="20" spans="2:14" ht="36" customHeight="1" thickTop="1" thickBot="1" x14ac:dyDescent="0.3">
      <c r="B20" s="260" t="s">
        <v>31</v>
      </c>
      <c r="C20" s="261"/>
      <c r="D20" s="261"/>
      <c r="E20" s="261"/>
      <c r="F20" s="262"/>
    </row>
    <row r="21" spans="2:14" ht="15.75" thickTop="1" x14ac:dyDescent="0.25"/>
    <row r="22" spans="2:14" ht="15.75" thickBot="1" x14ac:dyDescent="0.3"/>
    <row r="23" spans="2:14" ht="61.5" customHeight="1" thickTop="1" thickBot="1" x14ac:dyDescent="0.3">
      <c r="B23" s="248" t="s">
        <v>32</v>
      </c>
      <c r="C23" s="249"/>
      <c r="D23" s="249"/>
      <c r="E23" s="249"/>
      <c r="F23" s="249"/>
      <c r="G23" s="249"/>
      <c r="H23" s="249"/>
      <c r="I23" s="249"/>
      <c r="J23" s="249"/>
      <c r="K23" s="249"/>
      <c r="L23" s="249"/>
      <c r="M23" s="249"/>
      <c r="N23" s="250"/>
    </row>
    <row r="24" spans="2:14" ht="15.75" thickTop="1" x14ac:dyDescent="0.25"/>
    <row r="25" spans="2:14" ht="15.75" thickBot="1" x14ac:dyDescent="0.3"/>
    <row r="26" spans="2:14" ht="61.5" customHeight="1" thickTop="1" thickBot="1" x14ac:dyDescent="0.3">
      <c r="B26" s="266" t="s">
        <v>42</v>
      </c>
      <c r="C26" s="249"/>
      <c r="D26" s="249"/>
      <c r="E26" s="249"/>
      <c r="F26" s="249"/>
      <c r="G26" s="249"/>
      <c r="H26" s="249"/>
      <c r="I26" s="249"/>
      <c r="J26" s="249"/>
      <c r="K26" s="249"/>
      <c r="L26" s="249"/>
      <c r="M26" s="249"/>
      <c r="N26" s="250"/>
    </row>
    <row r="27" spans="2:14" ht="15.75" thickTop="1" x14ac:dyDescent="0.25"/>
    <row r="30" spans="2:14" ht="15.75" thickBot="1" x14ac:dyDescent="0.3"/>
    <row r="31" spans="2:14" ht="75.75" customHeight="1" thickTop="1" thickBot="1" x14ac:dyDescent="0.3">
      <c r="B31" s="248" t="s">
        <v>33</v>
      </c>
      <c r="C31" s="249"/>
      <c r="D31" s="249"/>
      <c r="E31" s="249"/>
      <c r="F31" s="249"/>
      <c r="G31" s="249"/>
      <c r="H31" s="249"/>
      <c r="I31" s="249"/>
      <c r="J31" s="249"/>
      <c r="K31" s="249"/>
      <c r="L31" s="249"/>
      <c r="M31" s="249"/>
      <c r="N31" s="250"/>
    </row>
    <row r="32" spans="2:14" ht="15.75" thickTop="1" x14ac:dyDescent="0.25"/>
    <row r="33" spans="2:14" ht="15.75" thickBot="1" x14ac:dyDescent="0.3"/>
    <row r="34" spans="2:14" ht="36" customHeight="1" thickTop="1" thickBot="1" x14ac:dyDescent="0.3">
      <c r="B34" s="260" t="s">
        <v>31</v>
      </c>
      <c r="C34" s="261"/>
      <c r="D34" s="261"/>
      <c r="E34" s="261"/>
      <c r="F34" s="262"/>
    </row>
    <row r="35" spans="2:14" ht="15.75" thickTop="1" x14ac:dyDescent="0.25"/>
    <row r="36" spans="2:14" ht="15.75" thickBot="1" x14ac:dyDescent="0.3"/>
    <row r="37" spans="2:14" ht="72" customHeight="1" thickTop="1" thickBot="1" x14ac:dyDescent="0.3">
      <c r="B37" s="248" t="s">
        <v>38</v>
      </c>
      <c r="C37" s="249"/>
      <c r="D37" s="249"/>
      <c r="E37" s="249"/>
      <c r="F37" s="249"/>
      <c r="G37" s="249"/>
      <c r="H37" s="249"/>
      <c r="I37" s="249"/>
      <c r="J37" s="249"/>
      <c r="K37" s="249"/>
      <c r="L37" s="249"/>
      <c r="M37" s="249"/>
      <c r="N37" s="250"/>
    </row>
    <row r="38" spans="2:14" ht="15.75" thickTop="1" x14ac:dyDescent="0.25"/>
    <row r="39" spans="2:14" ht="15.75" thickBot="1" x14ac:dyDescent="0.3"/>
    <row r="40" spans="2:14" ht="61.5" customHeight="1" thickTop="1" thickBot="1" x14ac:dyDescent="0.3">
      <c r="B40" s="248" t="s">
        <v>34</v>
      </c>
      <c r="C40" s="249"/>
      <c r="D40" s="249"/>
      <c r="E40" s="249"/>
      <c r="F40" s="249"/>
      <c r="G40" s="249"/>
      <c r="H40" s="249"/>
      <c r="I40" s="249"/>
      <c r="J40" s="249"/>
      <c r="K40" s="249"/>
      <c r="L40" s="249"/>
      <c r="M40" s="249"/>
      <c r="N40" s="250"/>
    </row>
    <row r="41" spans="2:14" ht="15.75" thickTop="1" x14ac:dyDescent="0.25"/>
    <row r="42" spans="2:14" ht="15.75" thickBot="1" x14ac:dyDescent="0.3"/>
    <row r="43" spans="2:14" ht="61.5" customHeight="1" thickTop="1" thickBot="1" x14ac:dyDescent="0.3">
      <c r="B43" s="248" t="s">
        <v>35</v>
      </c>
      <c r="C43" s="249"/>
      <c r="D43" s="249"/>
      <c r="E43" s="249"/>
      <c r="F43" s="249"/>
      <c r="G43" s="249"/>
      <c r="H43" s="249"/>
      <c r="I43" s="249"/>
      <c r="J43" s="249"/>
      <c r="K43" s="249"/>
      <c r="L43" s="249"/>
      <c r="M43" s="249"/>
      <c r="N43" s="250"/>
    </row>
    <row r="44" spans="2:14" ht="15.75" thickTop="1" x14ac:dyDescent="0.25"/>
    <row r="45" spans="2:14" ht="15.75" thickBot="1" x14ac:dyDescent="0.3"/>
    <row r="46" spans="2:14" ht="61.5" customHeight="1" thickTop="1" thickBot="1" x14ac:dyDescent="0.3">
      <c r="B46" s="266" t="s">
        <v>49</v>
      </c>
      <c r="C46" s="249"/>
      <c r="D46" s="249"/>
      <c r="E46" s="249"/>
      <c r="F46" s="249"/>
      <c r="G46" s="249"/>
      <c r="H46" s="249"/>
      <c r="I46" s="249"/>
      <c r="J46" s="249"/>
      <c r="K46" s="249"/>
      <c r="L46" s="249"/>
      <c r="M46" s="249"/>
      <c r="N46" s="250"/>
    </row>
    <row r="47" spans="2:14" ht="15.75" thickTop="1" x14ac:dyDescent="0.25"/>
    <row r="50" spans="2:14" ht="15.75" thickBot="1" x14ac:dyDescent="0.3"/>
    <row r="51" spans="2:14" ht="75.75" customHeight="1" thickTop="1" thickBot="1" x14ac:dyDescent="0.3">
      <c r="B51" s="266" t="s">
        <v>50</v>
      </c>
      <c r="C51" s="249"/>
      <c r="D51" s="249"/>
      <c r="E51" s="249"/>
      <c r="F51" s="249"/>
      <c r="G51" s="249"/>
      <c r="H51" s="249"/>
      <c r="I51" s="249"/>
      <c r="J51" s="249"/>
      <c r="K51" s="249"/>
      <c r="L51" s="249"/>
      <c r="M51" s="249"/>
      <c r="N51" s="250"/>
    </row>
    <row r="52" spans="2:14" ht="15.75" thickTop="1" x14ac:dyDescent="0.25"/>
    <row r="53" spans="2:14" ht="15.75" thickBot="1" x14ac:dyDescent="0.3"/>
    <row r="54" spans="2:14" ht="36" customHeight="1" thickTop="1" thickBot="1" x14ac:dyDescent="0.3">
      <c r="B54" s="260" t="s">
        <v>31</v>
      </c>
      <c r="C54" s="261"/>
      <c r="D54" s="261"/>
      <c r="E54" s="261"/>
      <c r="F54" s="262"/>
    </row>
    <row r="55" spans="2:14" ht="15.75" thickTop="1" x14ac:dyDescent="0.25"/>
    <row r="56" spans="2:14" ht="15.75" thickBot="1" x14ac:dyDescent="0.3"/>
    <row r="57" spans="2:14" ht="72" customHeight="1" thickTop="1" thickBot="1" x14ac:dyDescent="0.3">
      <c r="B57" s="266" t="s">
        <v>51</v>
      </c>
      <c r="C57" s="249"/>
      <c r="D57" s="249"/>
      <c r="E57" s="249"/>
      <c r="F57" s="249"/>
      <c r="G57" s="249"/>
      <c r="H57" s="249"/>
      <c r="I57" s="249"/>
      <c r="J57" s="249"/>
      <c r="K57" s="249"/>
      <c r="L57" s="249"/>
      <c r="M57" s="249"/>
      <c r="N57" s="250"/>
    </row>
    <row r="58" spans="2:14" ht="15.75" thickTop="1" x14ac:dyDescent="0.25"/>
    <row r="59" spans="2:14" ht="15.75" thickBot="1" x14ac:dyDescent="0.3"/>
    <row r="60" spans="2:14" ht="71.25" customHeight="1" thickTop="1" thickBot="1" x14ac:dyDescent="0.3">
      <c r="B60" s="248" t="s">
        <v>37</v>
      </c>
      <c r="C60" s="249"/>
      <c r="D60" s="249"/>
      <c r="E60" s="249"/>
      <c r="F60" s="249"/>
      <c r="G60" s="249"/>
      <c r="H60" s="249"/>
      <c r="I60" s="249"/>
      <c r="J60" s="249"/>
      <c r="K60" s="249"/>
      <c r="L60" s="249"/>
      <c r="M60" s="249"/>
      <c r="N60" s="250"/>
    </row>
    <row r="61" spans="2:14" ht="15.75" thickTop="1" x14ac:dyDescent="0.25"/>
    <row r="65" spans="2:14" ht="15.75" thickBot="1" x14ac:dyDescent="0.3"/>
    <row r="66" spans="2:14" ht="75.75" customHeight="1" thickTop="1" thickBot="1" x14ac:dyDescent="0.3">
      <c r="B66" s="267" t="s">
        <v>45</v>
      </c>
      <c r="C66" s="268"/>
      <c r="D66" s="268"/>
      <c r="E66" s="268"/>
      <c r="F66" s="268"/>
      <c r="G66" s="268"/>
      <c r="H66" s="268"/>
      <c r="I66" s="268"/>
      <c r="J66" s="268"/>
      <c r="K66" s="268"/>
      <c r="L66" s="268"/>
      <c r="M66" s="268"/>
      <c r="N66" s="269"/>
    </row>
    <row r="67" spans="2:14" ht="15.75" thickTop="1" x14ac:dyDescent="0.25"/>
    <row r="68" spans="2:14" ht="15.75" thickBot="1" x14ac:dyDescent="0.3"/>
    <row r="69" spans="2:14" ht="98.25" customHeight="1" thickTop="1" thickBot="1" x14ac:dyDescent="0.3">
      <c r="B69" s="266" t="s">
        <v>44</v>
      </c>
      <c r="C69" s="249"/>
      <c r="D69" s="249"/>
      <c r="E69" s="249"/>
      <c r="F69" s="249"/>
      <c r="G69" s="249"/>
      <c r="H69" s="249"/>
      <c r="I69" s="249"/>
      <c r="J69" s="249"/>
      <c r="K69" s="249"/>
      <c r="L69" s="249"/>
      <c r="M69" s="249"/>
      <c r="N69" s="250"/>
    </row>
    <row r="70" spans="2:14" ht="31.5" customHeight="1" thickTop="1" x14ac:dyDescent="0.25"/>
    <row r="71" spans="2:14" ht="15.75" thickBot="1" x14ac:dyDescent="0.3"/>
    <row r="72" spans="2:14" ht="60" customHeight="1" thickTop="1" thickBot="1" x14ac:dyDescent="0.3">
      <c r="B72" s="266" t="s">
        <v>43</v>
      </c>
      <c r="C72" s="249"/>
      <c r="D72" s="249"/>
      <c r="E72" s="249"/>
      <c r="F72" s="249"/>
      <c r="G72" s="249"/>
      <c r="H72" s="249"/>
      <c r="I72" s="249"/>
      <c r="J72" s="249"/>
      <c r="K72" s="249"/>
      <c r="L72" s="249"/>
      <c r="M72" s="249"/>
      <c r="N72" s="250"/>
    </row>
    <row r="73" spans="2:14" ht="15.75" thickTop="1" x14ac:dyDescent="0.25"/>
    <row r="74" spans="2:14" ht="15.75" thickBot="1" x14ac:dyDescent="0.3"/>
    <row r="75" spans="2:14" ht="48.75" customHeight="1" thickTop="1" thickBot="1" x14ac:dyDescent="0.3">
      <c r="B75" s="266" t="s">
        <v>61</v>
      </c>
      <c r="C75" s="249"/>
      <c r="D75" s="249"/>
      <c r="E75" s="249"/>
      <c r="F75" s="249"/>
      <c r="G75" s="249"/>
      <c r="H75" s="249"/>
      <c r="I75" s="249"/>
      <c r="J75" s="249"/>
      <c r="K75" s="249"/>
      <c r="L75" s="249"/>
      <c r="M75" s="249"/>
      <c r="N75" s="250"/>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B7D3-D6F9-4E78-891D-1B6A8AAFC97F}">
  <sheetPr>
    <pageSetUpPr fitToPage="1"/>
  </sheetPr>
  <dimension ref="A1:F144"/>
  <sheetViews>
    <sheetView topLeftCell="A16" zoomScale="60" zoomScaleNormal="60" zoomScaleSheetLayoutView="90" zoomScalePageLayoutView="70" workbookViewId="0">
      <selection activeCell="B8" sqref="B8:E8"/>
    </sheetView>
  </sheetViews>
  <sheetFormatPr baseColWidth="10" defaultColWidth="11.42578125" defaultRowHeight="14.25" x14ac:dyDescent="0.2"/>
  <cols>
    <col min="1" max="1" width="68.85546875" style="68" customWidth="1"/>
    <col min="2" max="2" width="93.28515625" style="68" customWidth="1"/>
    <col min="3" max="3" width="28.7109375" style="70" customWidth="1"/>
    <col min="4" max="4" width="28.7109375" style="71" customWidth="1"/>
    <col min="5" max="5" width="28.7109375" style="70" customWidth="1"/>
    <col min="6" max="7" width="15.140625" style="68" customWidth="1"/>
    <col min="8" max="16384" width="11.42578125" style="68"/>
  </cols>
  <sheetData>
    <row r="1" spans="1:6" ht="110.25" customHeight="1" thickBot="1" x14ac:dyDescent="0.25">
      <c r="A1" s="273" t="s">
        <v>174</v>
      </c>
      <c r="B1" s="187"/>
      <c r="C1" s="187"/>
      <c r="D1" s="187"/>
      <c r="E1" s="188"/>
    </row>
    <row r="2" spans="1:6" ht="22.5" customHeight="1" thickBot="1" x14ac:dyDescent="0.3">
      <c r="A2" s="69" t="s">
        <v>175</v>
      </c>
      <c r="B2" s="113" t="s">
        <v>135</v>
      </c>
    </row>
    <row r="3" spans="1:6" ht="23.25" customHeight="1" thickBot="1" x14ac:dyDescent="0.25">
      <c r="A3" s="72" t="s">
        <v>176</v>
      </c>
      <c r="B3" s="73" t="s">
        <v>227</v>
      </c>
      <c r="C3" s="74"/>
      <c r="D3" s="75"/>
      <c r="E3" s="74"/>
    </row>
    <row r="4" spans="1:6" ht="36.75" customHeight="1" thickBot="1" x14ac:dyDescent="0.25">
      <c r="A4" s="67" t="s">
        <v>136</v>
      </c>
      <c r="B4" s="76" t="s">
        <v>228</v>
      </c>
      <c r="C4" s="117"/>
      <c r="D4" s="72"/>
      <c r="E4" s="72"/>
    </row>
    <row r="5" spans="1:6" ht="36.75" customHeight="1" x14ac:dyDescent="0.2">
      <c r="A5" s="98" t="s">
        <v>231</v>
      </c>
      <c r="B5" s="77" t="s">
        <v>232</v>
      </c>
      <c r="C5" s="117" t="str">
        <f>IF(ISBLANK(B3),"",IF(ISBLANK(B5),"Donnée obligatoire",""))</f>
        <v/>
      </c>
      <c r="D5" s="78"/>
      <c r="E5" s="78"/>
    </row>
    <row r="6" spans="1:6" ht="36.75" customHeight="1" x14ac:dyDescent="0.2">
      <c r="A6" s="98" t="s">
        <v>132</v>
      </c>
      <c r="B6" s="79">
        <v>300</v>
      </c>
      <c r="C6" s="117" t="str">
        <f>IF(ISBLANK(B3),"",IF(ISBLANK(B6),"Donnée obligatoire (si inclusion)",""))</f>
        <v/>
      </c>
      <c r="D6" s="80"/>
      <c r="E6" s="80"/>
    </row>
    <row r="7" spans="1:6" ht="36.75" customHeight="1" x14ac:dyDescent="0.2">
      <c r="A7" s="98" t="s">
        <v>141</v>
      </c>
      <c r="B7" s="274" t="s">
        <v>229</v>
      </c>
      <c r="C7" s="191"/>
      <c r="D7" s="191"/>
      <c r="E7" s="191"/>
      <c r="F7" s="117" t="str">
        <f>IF(ISBLANK(B3),"",IF(ISBLANK(B7),"Donnée obligatoire",""))</f>
        <v/>
      </c>
    </row>
    <row r="8" spans="1:6" ht="42" customHeight="1" x14ac:dyDescent="0.2">
      <c r="A8" s="98" t="s">
        <v>142</v>
      </c>
      <c r="B8" s="192" t="s">
        <v>230</v>
      </c>
      <c r="C8" s="193"/>
      <c r="D8" s="193"/>
      <c r="E8" s="194"/>
      <c r="F8" s="117" t="str">
        <f>IF(ISBLANK(B3),"",IF(ISBLANK(B8),"Donnée obligatoire (voir commentaire en A8)",""))</f>
        <v/>
      </c>
    </row>
    <row r="9" spans="1:6" ht="80.25" customHeight="1" x14ac:dyDescent="0.2">
      <c r="A9" s="98" t="s">
        <v>143</v>
      </c>
      <c r="B9" s="275" t="s">
        <v>233</v>
      </c>
      <c r="C9" s="193"/>
      <c r="D9" s="193"/>
      <c r="E9" s="194"/>
      <c r="F9" s="117" t="str">
        <f>IF(ISBLANK(B3),"",IF(ISBLANK(B9),"Donnée recommandée (voir commentaire en A9)",""))</f>
        <v/>
      </c>
    </row>
    <row r="10" spans="1:6" ht="36.75" customHeight="1" x14ac:dyDescent="0.2">
      <c r="A10" s="195" t="str">
        <f xml:space="preserve"> RappelData!B9</f>
        <v/>
      </c>
      <c r="B10" s="195"/>
      <c r="C10" s="195"/>
      <c r="D10" s="195"/>
      <c r="E10" s="195"/>
      <c r="F10" s="81"/>
    </row>
    <row r="11" spans="1:6" ht="43.5" customHeight="1" thickBot="1" x14ac:dyDescent="0.25">
      <c r="A11" s="196" t="s">
        <v>222</v>
      </c>
      <c r="B11" s="197"/>
      <c r="C11" s="197"/>
      <c r="D11" s="197"/>
      <c r="E11" s="197"/>
    </row>
    <row r="12" spans="1:6" ht="37.5" customHeight="1" thickBot="1" x14ac:dyDescent="0.25">
      <c r="A12" s="198" t="s">
        <v>183</v>
      </c>
      <c r="B12" s="199"/>
      <c r="C12" s="199"/>
      <c r="D12" s="199"/>
      <c r="E12" s="200"/>
    </row>
    <row r="13" spans="1:6" ht="21" thickBot="1" x14ac:dyDescent="0.35">
      <c r="A13" s="95"/>
      <c r="B13" s="95"/>
      <c r="C13" s="96"/>
      <c r="D13" s="97"/>
      <c r="E13" s="96"/>
    </row>
    <row r="14" spans="1:6" ht="52.5" customHeight="1" thickBot="1" x14ac:dyDescent="0.35">
      <c r="A14" s="201" t="s">
        <v>52</v>
      </c>
      <c r="B14" s="202"/>
      <c r="C14" s="202"/>
      <c r="D14" s="202"/>
      <c r="E14" s="203"/>
    </row>
    <row r="15" spans="1:6" ht="15" x14ac:dyDescent="0.25">
      <c r="A15" s="1"/>
      <c r="B15" s="2"/>
      <c r="C15" s="12"/>
      <c r="D15" s="13"/>
      <c r="E15" s="12"/>
    </row>
    <row r="16" spans="1:6" ht="90.75" customHeight="1" x14ac:dyDescent="0.2">
      <c r="A16" s="276" t="s">
        <v>235</v>
      </c>
      <c r="B16" s="276"/>
      <c r="C16" s="276"/>
      <c r="D16" s="276"/>
      <c r="E16" s="276"/>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180" t="s">
        <v>4</v>
      </c>
      <c r="D18" s="182" t="s">
        <v>5</v>
      </c>
      <c r="E18" s="184" t="s">
        <v>6</v>
      </c>
    </row>
    <row r="19" spans="1:5" ht="45" customHeight="1" thickBot="1" x14ac:dyDescent="0.25">
      <c r="A19" s="99" t="s">
        <v>179</v>
      </c>
      <c r="B19" s="99" t="s">
        <v>276</v>
      </c>
      <c r="C19" s="181"/>
      <c r="D19" s="183"/>
      <c r="E19" s="185"/>
    </row>
    <row r="20" spans="1:5" ht="19.5" customHeight="1" thickBot="1" x14ac:dyDescent="0.25">
      <c r="A20" s="204" t="s">
        <v>177</v>
      </c>
      <c r="B20" s="205"/>
      <c r="C20" s="174">
        <f>SUM(C21:C27)</f>
        <v>26</v>
      </c>
      <c r="D20" s="119"/>
      <c r="E20" s="127">
        <f>SUM(E21:E27)</f>
        <v>132971.70000000001</v>
      </c>
    </row>
    <row r="21" spans="1:5" ht="142.5" x14ac:dyDescent="0.2">
      <c r="A21" s="5" t="s">
        <v>234</v>
      </c>
      <c r="B21" s="155" t="s">
        <v>280</v>
      </c>
      <c r="C21" s="164">
        <v>2.2999999999999998</v>
      </c>
      <c r="D21" s="161">
        <v>6189</v>
      </c>
      <c r="E21" s="128">
        <f>C21*D21</f>
        <v>14234.699999999999</v>
      </c>
    </row>
    <row r="22" spans="1:5" ht="400.5" x14ac:dyDescent="0.2">
      <c r="A22" s="5" t="s">
        <v>236</v>
      </c>
      <c r="B22" s="156" t="s">
        <v>281</v>
      </c>
      <c r="C22" s="164">
        <v>23.7</v>
      </c>
      <c r="D22" s="161">
        <v>5010</v>
      </c>
      <c r="E22" s="128">
        <f>C22*D22</f>
        <v>118737</v>
      </c>
    </row>
    <row r="23" spans="1:5" x14ac:dyDescent="0.2">
      <c r="A23" s="5"/>
      <c r="B23" s="4"/>
      <c r="C23" s="164"/>
      <c r="D23" s="11"/>
      <c r="E23" s="128">
        <f t="shared" ref="E23:E38" si="0">C23*D23</f>
        <v>0</v>
      </c>
    </row>
    <row r="24" spans="1:5" x14ac:dyDescent="0.2">
      <c r="A24" s="5"/>
      <c r="B24" s="4"/>
      <c r="C24" s="164"/>
      <c r="D24" s="11"/>
      <c r="E24" s="128">
        <f t="shared" si="0"/>
        <v>0</v>
      </c>
    </row>
    <row r="25" spans="1:5" x14ac:dyDescent="0.2">
      <c r="A25" s="5"/>
      <c r="B25" s="4"/>
      <c r="C25" s="164"/>
      <c r="D25" s="11"/>
      <c r="E25" s="128">
        <f t="shared" si="0"/>
        <v>0</v>
      </c>
    </row>
    <row r="26" spans="1:5" x14ac:dyDescent="0.2">
      <c r="A26" s="5"/>
      <c r="B26" s="4"/>
      <c r="C26" s="164"/>
      <c r="D26" s="11"/>
      <c r="E26" s="128">
        <f t="shared" si="0"/>
        <v>0</v>
      </c>
    </row>
    <row r="27" spans="1:5" ht="15" thickBot="1" x14ac:dyDescent="0.25">
      <c r="A27" s="5"/>
      <c r="B27" s="4"/>
      <c r="C27" s="164"/>
      <c r="D27" s="11"/>
      <c r="E27" s="128">
        <f t="shared" si="0"/>
        <v>0</v>
      </c>
    </row>
    <row r="28" spans="1:5" ht="18" customHeight="1" thickBot="1" x14ac:dyDescent="0.25">
      <c r="A28" s="204" t="s">
        <v>40</v>
      </c>
      <c r="B28" s="206"/>
      <c r="C28" s="175">
        <f>SUM(C29:C33)</f>
        <v>44.999999999999993</v>
      </c>
      <c r="D28" s="118"/>
      <c r="E28" s="127">
        <f>SUM(E29:E33)</f>
        <v>236413</v>
      </c>
    </row>
    <row r="29" spans="1:5" ht="213.75" x14ac:dyDescent="0.2">
      <c r="A29" s="5" t="s">
        <v>237</v>
      </c>
      <c r="B29" s="156" t="s">
        <v>282</v>
      </c>
      <c r="C29" s="164">
        <v>2.9</v>
      </c>
      <c r="D29" s="161">
        <v>6189</v>
      </c>
      <c r="E29" s="128">
        <f t="shared" si="0"/>
        <v>17948.099999999999</v>
      </c>
    </row>
    <row r="30" spans="1:5" ht="114" x14ac:dyDescent="0.2">
      <c r="A30" s="5" t="s">
        <v>238</v>
      </c>
      <c r="B30" s="156" t="s">
        <v>283</v>
      </c>
      <c r="C30" s="164">
        <v>1.8</v>
      </c>
      <c r="D30" s="161">
        <v>5493</v>
      </c>
      <c r="E30" s="128">
        <f t="shared" si="0"/>
        <v>9887.4</v>
      </c>
    </row>
    <row r="31" spans="1:5" ht="172.5" x14ac:dyDescent="0.2">
      <c r="A31" s="5" t="s">
        <v>239</v>
      </c>
      <c r="B31" s="156" t="s">
        <v>245</v>
      </c>
      <c r="C31" s="164">
        <v>4</v>
      </c>
      <c r="D31" s="161">
        <v>5493</v>
      </c>
      <c r="E31" s="128">
        <f t="shared" si="0"/>
        <v>21972</v>
      </c>
    </row>
    <row r="32" spans="1:5" ht="185.25" x14ac:dyDescent="0.2">
      <c r="A32" s="5" t="s">
        <v>240</v>
      </c>
      <c r="B32" s="156" t="s">
        <v>284</v>
      </c>
      <c r="C32" s="164">
        <v>32.9</v>
      </c>
      <c r="D32" s="161">
        <v>4689</v>
      </c>
      <c r="E32" s="128">
        <f t="shared" si="0"/>
        <v>154268.1</v>
      </c>
    </row>
    <row r="33" spans="1:5" ht="114.75" thickBot="1" x14ac:dyDescent="0.25">
      <c r="A33" s="5" t="s">
        <v>241</v>
      </c>
      <c r="B33" s="156" t="s">
        <v>285</v>
      </c>
      <c r="C33" s="164">
        <v>3.4</v>
      </c>
      <c r="D33" s="161">
        <v>9511</v>
      </c>
      <c r="E33" s="128">
        <f t="shared" si="0"/>
        <v>32337.399999999998</v>
      </c>
    </row>
    <row r="34" spans="1:5" ht="18" customHeight="1" thickBot="1" x14ac:dyDescent="0.25">
      <c r="A34" s="204" t="s">
        <v>41</v>
      </c>
      <c r="B34" s="206"/>
      <c r="C34" s="176">
        <f>SUM(C35:C38)</f>
        <v>5.6999999999999993</v>
      </c>
      <c r="D34" s="118"/>
      <c r="E34" s="127">
        <f>SUM(E35:E38)</f>
        <v>39840.300000000003</v>
      </c>
    </row>
    <row r="35" spans="1:5" ht="157.5" customHeight="1" x14ac:dyDescent="0.2">
      <c r="A35" s="162" t="s">
        <v>242</v>
      </c>
      <c r="B35" s="163" t="s">
        <v>277</v>
      </c>
      <c r="C35" s="164">
        <v>1.1000000000000001</v>
      </c>
      <c r="D35" s="161">
        <v>9511</v>
      </c>
      <c r="E35" s="128">
        <f t="shared" si="0"/>
        <v>10462.1</v>
      </c>
    </row>
    <row r="36" spans="1:5" ht="167.25" customHeight="1" x14ac:dyDescent="0.2">
      <c r="A36" s="162" t="s">
        <v>243</v>
      </c>
      <c r="B36" s="163" t="s">
        <v>278</v>
      </c>
      <c r="C36" s="164">
        <v>1.7</v>
      </c>
      <c r="D36" s="161">
        <v>9511</v>
      </c>
      <c r="E36" s="128">
        <f t="shared" si="0"/>
        <v>16168.699999999999</v>
      </c>
    </row>
    <row r="37" spans="1:5" ht="174" customHeight="1" x14ac:dyDescent="0.2">
      <c r="A37" s="162" t="s">
        <v>244</v>
      </c>
      <c r="B37" s="163" t="s">
        <v>279</v>
      </c>
      <c r="C37" s="164">
        <v>2.9</v>
      </c>
      <c r="D37" s="161">
        <v>4555</v>
      </c>
      <c r="E37" s="128">
        <f t="shared" si="0"/>
        <v>13209.5</v>
      </c>
    </row>
    <row r="38" spans="1:5" x14ac:dyDescent="0.2">
      <c r="A38" s="5"/>
      <c r="B38" s="4"/>
      <c r="C38" s="164"/>
      <c r="D38" s="11"/>
      <c r="E38" s="128">
        <f t="shared" si="0"/>
        <v>0</v>
      </c>
    </row>
    <row r="39" spans="1:5" ht="18" x14ac:dyDescent="0.2">
      <c r="A39" s="10"/>
      <c r="B39" s="10"/>
      <c r="C39" s="177">
        <f>+C20+C28+C34</f>
        <v>76.7</v>
      </c>
      <c r="D39" s="10"/>
      <c r="E39" s="129">
        <f>E34+E28+E20</f>
        <v>409225</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180" t="s">
        <v>4</v>
      </c>
      <c r="D41" s="182" t="s">
        <v>5</v>
      </c>
      <c r="E41" s="184" t="s">
        <v>6</v>
      </c>
    </row>
    <row r="42" spans="1:5" ht="60" customHeight="1" thickBot="1" x14ac:dyDescent="0.25">
      <c r="A42" s="99" t="s">
        <v>179</v>
      </c>
      <c r="B42" s="99" t="s">
        <v>276</v>
      </c>
      <c r="C42" s="181"/>
      <c r="D42" s="183"/>
      <c r="E42" s="185"/>
    </row>
    <row r="43" spans="1:5" ht="16.5" customHeight="1" thickBot="1" x14ac:dyDescent="0.25">
      <c r="A43" s="204" t="s">
        <v>39</v>
      </c>
      <c r="B43" s="206"/>
      <c r="C43" s="120">
        <f>+SUM(C44:C46)</f>
        <v>0</v>
      </c>
      <c r="D43" s="120">
        <f>+SUM(D44:D46)</f>
        <v>0</v>
      </c>
      <c r="E43" s="130">
        <f>+SUM(E44:E46)</f>
        <v>0</v>
      </c>
    </row>
    <row r="44" spans="1:5" x14ac:dyDescent="0.2">
      <c r="A44" s="5"/>
      <c r="B44" s="4"/>
      <c r="C44" s="4"/>
      <c r="D44" s="11"/>
      <c r="E44" s="128">
        <f t="shared" ref="E44:E53" si="1">C44*D44</f>
        <v>0</v>
      </c>
    </row>
    <row r="45" spans="1:5" x14ac:dyDescent="0.2">
      <c r="A45" s="5"/>
      <c r="B45" s="4"/>
      <c r="C45" s="4"/>
      <c r="D45" s="11"/>
      <c r="E45" s="128">
        <f t="shared" si="1"/>
        <v>0</v>
      </c>
    </row>
    <row r="46" spans="1:5" ht="15" thickBot="1" x14ac:dyDescent="0.25">
      <c r="A46" s="5"/>
      <c r="B46" s="4"/>
      <c r="C46" s="4"/>
      <c r="D46" s="11"/>
      <c r="E46" s="128">
        <f t="shared" si="1"/>
        <v>0</v>
      </c>
    </row>
    <row r="47" spans="1:5" ht="18" customHeight="1" thickBot="1" x14ac:dyDescent="0.25">
      <c r="A47" s="204" t="s">
        <v>40</v>
      </c>
      <c r="B47" s="206"/>
      <c r="C47" s="120">
        <f>SUM(C48:C50)</f>
        <v>0</v>
      </c>
      <c r="D47" s="120">
        <f t="shared" ref="D47:E47" si="2">SUM(D48:D50)</f>
        <v>0</v>
      </c>
      <c r="E47" s="130">
        <f t="shared" si="2"/>
        <v>0</v>
      </c>
    </row>
    <row r="48" spans="1:5" x14ac:dyDescent="0.2">
      <c r="A48" s="5"/>
      <c r="B48" s="4"/>
      <c r="C48" s="4"/>
      <c r="D48" s="11"/>
      <c r="E48" s="128">
        <f t="shared" si="1"/>
        <v>0</v>
      </c>
    </row>
    <row r="49" spans="1:6" x14ac:dyDescent="0.2">
      <c r="A49" s="5"/>
      <c r="B49" s="4"/>
      <c r="C49" s="4"/>
      <c r="D49" s="11"/>
      <c r="E49" s="128">
        <f t="shared" si="1"/>
        <v>0</v>
      </c>
    </row>
    <row r="50" spans="1:6" ht="15" thickBot="1" x14ac:dyDescent="0.25">
      <c r="A50" s="5"/>
      <c r="B50" s="4"/>
      <c r="C50" s="4"/>
      <c r="D50" s="11"/>
      <c r="E50" s="128">
        <f t="shared" si="1"/>
        <v>0</v>
      </c>
    </row>
    <row r="51" spans="1:6" ht="18" customHeight="1" thickBot="1" x14ac:dyDescent="0.25">
      <c r="A51" s="204" t="s">
        <v>41</v>
      </c>
      <c r="B51" s="206"/>
      <c r="C51" s="120">
        <f>SUM(C52:C53)</f>
        <v>0</v>
      </c>
      <c r="D51" s="120">
        <f t="shared" ref="D51:E51" si="3">SUM(D52:D53)</f>
        <v>0</v>
      </c>
      <c r="E51" s="130">
        <f t="shared" si="3"/>
        <v>0</v>
      </c>
    </row>
    <row r="52" spans="1:6" x14ac:dyDescent="0.2">
      <c r="A52" s="5"/>
      <c r="B52" s="4"/>
      <c r="C52" s="4"/>
      <c r="D52" s="11"/>
      <c r="E52" s="128">
        <f t="shared" si="1"/>
        <v>0</v>
      </c>
    </row>
    <row r="53" spans="1:6" x14ac:dyDescent="0.2">
      <c r="A53" s="5"/>
      <c r="B53" s="4"/>
      <c r="C53" s="4"/>
      <c r="D53" s="11"/>
      <c r="E53" s="128">
        <f t="shared" si="1"/>
        <v>0</v>
      </c>
    </row>
    <row r="54" spans="1:6" ht="18.75" thickBot="1" x14ac:dyDescent="0.25">
      <c r="A54" s="10"/>
      <c r="B54" s="10"/>
      <c r="C54" s="20">
        <f>C51+C47+C43</f>
        <v>0</v>
      </c>
      <c r="D54" s="10"/>
      <c r="E54" s="129">
        <f>E51+E47+E43</f>
        <v>0</v>
      </c>
    </row>
    <row r="55" spans="1:6" ht="33" customHeight="1" thickBot="1" x14ac:dyDescent="0.25">
      <c r="A55" s="46" t="s">
        <v>0</v>
      </c>
      <c r="B55" s="82"/>
      <c r="C55" s="51">
        <f>C54+C39</f>
        <v>76.7</v>
      </c>
      <c r="D55" s="83"/>
      <c r="E55" s="52">
        <f>E39+E54</f>
        <v>409225</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t="s">
        <v>261</v>
      </c>
      <c r="C59" s="15">
        <v>150</v>
      </c>
      <c r="D59" s="11">
        <v>20</v>
      </c>
      <c r="E59" s="128">
        <f>C59*D59</f>
        <v>3000</v>
      </c>
    </row>
    <row r="60" spans="1:6" ht="78" customHeight="1" x14ac:dyDescent="0.2">
      <c r="A60" s="6" t="s">
        <v>9</v>
      </c>
      <c r="B60" s="11" t="s">
        <v>262</v>
      </c>
      <c r="C60" s="4">
        <v>25</v>
      </c>
      <c r="D60" s="11">
        <v>3000</v>
      </c>
      <c r="E60" s="128">
        <v>0</v>
      </c>
      <c r="F60" s="166"/>
    </row>
    <row r="61" spans="1:6" ht="50.25" customHeight="1" x14ac:dyDescent="0.2">
      <c r="A61" s="6" t="s">
        <v>9</v>
      </c>
      <c r="B61" s="11" t="s">
        <v>266</v>
      </c>
      <c r="C61" s="15">
        <v>50</v>
      </c>
      <c r="D61" s="11">
        <v>40</v>
      </c>
      <c r="E61" s="128">
        <f>C61*D61</f>
        <v>2000</v>
      </c>
    </row>
    <row r="62" spans="1:6" ht="43.5" customHeight="1" x14ac:dyDescent="0.2">
      <c r="A62" s="3" t="s">
        <v>58</v>
      </c>
      <c r="B62" s="11" t="s">
        <v>246</v>
      </c>
      <c r="C62" s="15">
        <v>450</v>
      </c>
      <c r="D62" s="11">
        <v>100</v>
      </c>
      <c r="E62" s="128">
        <f t="shared" ref="E62:E74" si="4">C62*D62</f>
        <v>45000</v>
      </c>
    </row>
    <row r="63" spans="1:6" ht="39" customHeight="1" x14ac:dyDescent="0.2">
      <c r="A63" s="3" t="s">
        <v>59</v>
      </c>
      <c r="B63" s="4" t="s">
        <v>267</v>
      </c>
      <c r="C63" s="15">
        <v>50</v>
      </c>
      <c r="D63" s="11">
        <f>2612+126</f>
        <v>2738</v>
      </c>
      <c r="E63" s="128">
        <f t="shared" si="4"/>
        <v>136900</v>
      </c>
    </row>
    <row r="64" spans="1:6" ht="68.25" customHeight="1" x14ac:dyDescent="0.2">
      <c r="A64" s="6" t="s">
        <v>10</v>
      </c>
      <c r="B64" s="11" t="s">
        <v>247</v>
      </c>
      <c r="C64" s="15">
        <v>178</v>
      </c>
      <c r="D64" s="11">
        <v>20</v>
      </c>
      <c r="E64" s="128">
        <f t="shared" si="4"/>
        <v>3560</v>
      </c>
    </row>
    <row r="65" spans="1:6" ht="65.25" customHeight="1" x14ac:dyDescent="0.2">
      <c r="A65" s="6" t="s">
        <v>149</v>
      </c>
      <c r="B65" s="11" t="s">
        <v>268</v>
      </c>
      <c r="C65" s="15">
        <v>16.25</v>
      </c>
      <c r="D65" s="11">
        <v>800</v>
      </c>
      <c r="E65" s="128">
        <f t="shared" si="4"/>
        <v>13000</v>
      </c>
      <c r="F65" s="68" t="str">
        <f>IF(E65&gt;0,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6" spans="1:6" ht="123.75" customHeight="1" x14ac:dyDescent="0.2">
      <c r="A66" s="6" t="s">
        <v>150</v>
      </c>
      <c r="B66" s="11" t="s">
        <v>269</v>
      </c>
      <c r="C66" s="15">
        <v>150</v>
      </c>
      <c r="D66" s="11">
        <v>100</v>
      </c>
      <c r="E66" s="128">
        <f t="shared" si="4"/>
        <v>15000</v>
      </c>
      <c r="F66" s="68" t="str">
        <f>IF(E66&gt;0,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7" spans="1:6" ht="44.25" x14ac:dyDescent="0.2">
      <c r="A67" s="3" t="s">
        <v>147</v>
      </c>
      <c r="B67" s="4"/>
      <c r="C67" s="15"/>
      <c r="D67" s="11"/>
      <c r="E67" s="131">
        <v>0</v>
      </c>
    </row>
    <row r="68" spans="1:6" ht="44.25" x14ac:dyDescent="0.2">
      <c r="A68" s="3" t="s">
        <v>47</v>
      </c>
      <c r="B68" s="4"/>
      <c r="C68" s="15"/>
      <c r="D68" s="11"/>
      <c r="E68" s="128">
        <f t="shared" si="4"/>
        <v>0</v>
      </c>
    </row>
    <row r="69" spans="1:6" ht="51.75" customHeight="1" x14ac:dyDescent="0.2">
      <c r="A69" s="6" t="s">
        <v>11</v>
      </c>
      <c r="B69" s="11" t="s">
        <v>270</v>
      </c>
      <c r="C69" s="15">
        <v>20</v>
      </c>
      <c r="D69" s="11">
        <v>50</v>
      </c>
      <c r="E69" s="128">
        <f t="shared" si="4"/>
        <v>1000</v>
      </c>
    </row>
    <row r="70" spans="1:6" ht="21" customHeight="1" x14ac:dyDescent="0.2">
      <c r="A70" s="6" t="s">
        <v>11</v>
      </c>
      <c r="B70" s="4"/>
      <c r="C70" s="15"/>
      <c r="D70" s="11"/>
      <c r="E70" s="128"/>
    </row>
    <row r="71" spans="1:6" ht="36" customHeight="1" x14ac:dyDescent="0.2">
      <c r="A71" s="6" t="s">
        <v>12</v>
      </c>
      <c r="B71" s="4" t="s">
        <v>271</v>
      </c>
      <c r="C71" s="15">
        <v>200</v>
      </c>
      <c r="D71" s="11">
        <f>6*12</f>
        <v>72</v>
      </c>
      <c r="E71" s="128">
        <f t="shared" si="4"/>
        <v>14400</v>
      </c>
    </row>
    <row r="72" spans="1:6" ht="33" customHeight="1" x14ac:dyDescent="0.2">
      <c r="A72" s="3" t="s">
        <v>13</v>
      </c>
      <c r="B72" s="4"/>
      <c r="C72" s="15"/>
      <c r="D72" s="11"/>
      <c r="E72" s="128">
        <f t="shared" si="4"/>
        <v>0</v>
      </c>
    </row>
    <row r="73" spans="1:6" ht="33" customHeight="1" x14ac:dyDescent="0.2">
      <c r="A73" s="6" t="s">
        <v>14</v>
      </c>
      <c r="B73" s="4"/>
      <c r="C73" s="15"/>
      <c r="D73" s="11"/>
      <c r="E73" s="128">
        <f t="shared" si="4"/>
        <v>0</v>
      </c>
    </row>
    <row r="74" spans="1:6" ht="21" customHeight="1" x14ac:dyDescent="0.2">
      <c r="A74" s="6" t="s">
        <v>7</v>
      </c>
      <c r="B74" s="4"/>
      <c r="C74" s="15"/>
      <c r="D74" s="11"/>
      <c r="E74" s="128">
        <f t="shared" si="4"/>
        <v>0</v>
      </c>
    </row>
    <row r="75" spans="1:6" ht="33" customHeight="1" x14ac:dyDescent="0.2">
      <c r="A75" s="6" t="s">
        <v>89</v>
      </c>
      <c r="B75" s="4"/>
      <c r="C75" s="15"/>
      <c r="D75" s="11"/>
      <c r="E75" s="131">
        <v>0</v>
      </c>
    </row>
    <row r="76" spans="1:6" ht="30" customHeight="1" x14ac:dyDescent="0.2">
      <c r="A76" s="56" t="s">
        <v>1</v>
      </c>
      <c r="B76" s="56"/>
      <c r="C76" s="57"/>
      <c r="D76" s="58"/>
      <c r="E76" s="132">
        <f>SUM(E59:E74)</f>
        <v>233860</v>
      </c>
    </row>
    <row r="77" spans="1:6" s="103" customFormat="1" ht="142.5" customHeight="1" x14ac:dyDescent="0.2">
      <c r="A77" s="104" t="s">
        <v>140</v>
      </c>
      <c r="B77" s="104" t="s">
        <v>182</v>
      </c>
      <c r="C77" s="101" t="s">
        <v>72</v>
      </c>
      <c r="D77" s="101" t="s">
        <v>8</v>
      </c>
      <c r="E77" s="102" t="s">
        <v>63</v>
      </c>
    </row>
    <row r="78" spans="1:6" ht="30" customHeight="1" x14ac:dyDescent="0.2">
      <c r="A78" s="54"/>
      <c r="B78" s="55"/>
      <c r="C78" s="48" t="s">
        <v>4</v>
      </c>
      <c r="D78" s="48" t="s">
        <v>5</v>
      </c>
      <c r="E78" s="49" t="s">
        <v>6</v>
      </c>
    </row>
    <row r="79" spans="1:6" ht="28.5" x14ac:dyDescent="0.2">
      <c r="A79" s="3" t="s">
        <v>15</v>
      </c>
      <c r="B79" s="11" t="s">
        <v>248</v>
      </c>
      <c r="C79" s="15">
        <v>500</v>
      </c>
      <c r="D79" s="11">
        <v>6</v>
      </c>
      <c r="E79" s="128">
        <f>C79*D79</f>
        <v>3000</v>
      </c>
    </row>
    <row r="80" spans="1:6" ht="28.5" customHeight="1" x14ac:dyDescent="0.2">
      <c r="A80" s="3" t="s">
        <v>15</v>
      </c>
      <c r="B80" s="11" t="s">
        <v>259</v>
      </c>
      <c r="C80" s="15">
        <v>300</v>
      </c>
      <c r="D80" s="11">
        <v>6</v>
      </c>
      <c r="E80" s="128">
        <f>C80*D80</f>
        <v>1800</v>
      </c>
    </row>
    <row r="81" spans="1:5" ht="33" customHeight="1" x14ac:dyDescent="0.2">
      <c r="A81" s="3" t="s">
        <v>16</v>
      </c>
      <c r="B81" s="11" t="s">
        <v>249</v>
      </c>
      <c r="C81" s="15">
        <v>50</v>
      </c>
      <c r="D81" s="11">
        <f>6*12*2</f>
        <v>144</v>
      </c>
      <c r="E81" s="128">
        <f t="shared" ref="E81:E96" si="5">C81*D81</f>
        <v>7200</v>
      </c>
    </row>
    <row r="82" spans="1:5" ht="21" customHeight="1" x14ac:dyDescent="0.2">
      <c r="A82" s="3" t="s">
        <v>16</v>
      </c>
      <c r="B82" s="4" t="s">
        <v>250</v>
      </c>
      <c r="C82" s="15">
        <v>25</v>
      </c>
      <c r="D82" s="11">
        <f>5*6*12</f>
        <v>360</v>
      </c>
      <c r="E82" s="128">
        <f t="shared" si="5"/>
        <v>9000</v>
      </c>
    </row>
    <row r="83" spans="1:5" ht="33" customHeight="1" x14ac:dyDescent="0.2">
      <c r="A83" s="6" t="s">
        <v>17</v>
      </c>
      <c r="B83" s="11" t="s">
        <v>251</v>
      </c>
      <c r="C83" s="15">
        <v>60</v>
      </c>
      <c r="D83" s="11">
        <v>20</v>
      </c>
      <c r="E83" s="128">
        <f t="shared" si="5"/>
        <v>1200</v>
      </c>
    </row>
    <row r="84" spans="1:5" ht="29.25" x14ac:dyDescent="0.2">
      <c r="A84" s="6" t="s">
        <v>18</v>
      </c>
      <c r="B84" s="11"/>
      <c r="C84" s="15"/>
      <c r="D84" s="11"/>
      <c r="E84" s="128">
        <f t="shared" si="5"/>
        <v>0</v>
      </c>
    </row>
    <row r="85" spans="1:5" ht="42.75" x14ac:dyDescent="0.2">
      <c r="A85" s="6" t="s">
        <v>19</v>
      </c>
      <c r="B85" s="11" t="s">
        <v>272</v>
      </c>
      <c r="C85" s="15">
        <v>20</v>
      </c>
      <c r="D85" s="11">
        <v>20</v>
      </c>
      <c r="E85" s="128">
        <f t="shared" si="5"/>
        <v>400</v>
      </c>
    </row>
    <row r="86" spans="1:5" ht="181.5" customHeight="1" x14ac:dyDescent="0.2">
      <c r="A86" s="6" t="s">
        <v>20</v>
      </c>
      <c r="B86" s="163" t="s">
        <v>252</v>
      </c>
      <c r="C86" s="4">
        <v>468</v>
      </c>
      <c r="D86" s="11">
        <v>32</v>
      </c>
      <c r="E86" s="128">
        <f t="shared" si="5"/>
        <v>14976</v>
      </c>
    </row>
    <row r="87" spans="1:5" ht="33" customHeight="1" x14ac:dyDescent="0.2">
      <c r="A87" s="6" t="s">
        <v>21</v>
      </c>
      <c r="B87" s="4" t="s">
        <v>258</v>
      </c>
      <c r="C87" s="15">
        <v>3000</v>
      </c>
      <c r="D87" s="11">
        <v>1</v>
      </c>
      <c r="E87" s="128">
        <f t="shared" si="5"/>
        <v>3000</v>
      </c>
    </row>
    <row r="88" spans="1:5" ht="21" customHeight="1" x14ac:dyDescent="0.2">
      <c r="A88" s="6" t="s">
        <v>22</v>
      </c>
      <c r="B88" s="4"/>
      <c r="C88" s="15"/>
      <c r="D88" s="11"/>
      <c r="E88" s="128">
        <f t="shared" si="5"/>
        <v>0</v>
      </c>
    </row>
    <row r="89" spans="1:5" ht="107.25" customHeight="1" x14ac:dyDescent="0.2">
      <c r="A89" s="6" t="s">
        <v>23</v>
      </c>
      <c r="B89" s="11" t="s">
        <v>256</v>
      </c>
      <c r="C89" s="15">
        <v>425</v>
      </c>
      <c r="D89" s="11">
        <f>6*20</f>
        <v>120</v>
      </c>
      <c r="E89" s="128">
        <f t="shared" si="5"/>
        <v>51000</v>
      </c>
    </row>
    <row r="90" spans="1:5" ht="107.25" customHeight="1" x14ac:dyDescent="0.2">
      <c r="A90" s="6" t="s">
        <v>23</v>
      </c>
      <c r="B90" s="11" t="s">
        <v>257</v>
      </c>
      <c r="C90" s="15">
        <v>24</v>
      </c>
      <c r="D90" s="11">
        <v>72</v>
      </c>
      <c r="E90" s="128">
        <f t="shared" si="5"/>
        <v>1728</v>
      </c>
    </row>
    <row r="91" spans="1:5" ht="33" customHeight="1" x14ac:dyDescent="0.2">
      <c r="A91" s="6" t="s">
        <v>64</v>
      </c>
      <c r="B91" s="4"/>
      <c r="C91" s="15"/>
      <c r="D91" s="11"/>
      <c r="E91" s="128">
        <f t="shared" si="5"/>
        <v>0</v>
      </c>
    </row>
    <row r="92" spans="1:5" ht="30" customHeight="1" x14ac:dyDescent="0.2">
      <c r="A92" s="6" t="s">
        <v>24</v>
      </c>
      <c r="B92" s="4"/>
      <c r="C92" s="15"/>
      <c r="D92" s="11"/>
      <c r="E92" s="128">
        <f t="shared" si="5"/>
        <v>0</v>
      </c>
    </row>
    <row r="93" spans="1:5" ht="21" customHeight="1" x14ac:dyDescent="0.2">
      <c r="A93" s="6" t="s">
        <v>25</v>
      </c>
      <c r="B93" s="4" t="s">
        <v>255</v>
      </c>
      <c r="C93" s="15">
        <v>80</v>
      </c>
      <c r="D93" s="11">
        <v>20</v>
      </c>
      <c r="E93" s="128">
        <f t="shared" si="5"/>
        <v>1600</v>
      </c>
    </row>
    <row r="94" spans="1:5" ht="47.25" customHeight="1" x14ac:dyDescent="0.2">
      <c r="A94" s="6" t="s">
        <v>26</v>
      </c>
      <c r="B94" s="11" t="s">
        <v>253</v>
      </c>
      <c r="C94" s="15">
        <v>150</v>
      </c>
      <c r="D94" s="11">
        <v>300</v>
      </c>
      <c r="E94" s="128">
        <f t="shared" si="5"/>
        <v>45000</v>
      </c>
    </row>
    <row r="95" spans="1:5" ht="21" customHeight="1" x14ac:dyDescent="0.2">
      <c r="A95" s="6" t="s">
        <v>27</v>
      </c>
      <c r="B95" s="4"/>
      <c r="C95" s="15"/>
      <c r="D95" s="11"/>
      <c r="E95" s="128">
        <f t="shared" si="5"/>
        <v>0</v>
      </c>
    </row>
    <row r="96" spans="1:5" ht="21" customHeight="1" x14ac:dyDescent="0.2">
      <c r="A96" s="6" t="s">
        <v>65</v>
      </c>
      <c r="B96" s="4" t="s">
        <v>254</v>
      </c>
      <c r="C96" s="15">
        <v>3000</v>
      </c>
      <c r="D96" s="11">
        <v>1</v>
      </c>
      <c r="E96" s="128">
        <f t="shared" si="5"/>
        <v>3000</v>
      </c>
    </row>
    <row r="97" spans="1:5" ht="30" customHeight="1" x14ac:dyDescent="0.2">
      <c r="A97" s="56" t="s">
        <v>2</v>
      </c>
      <c r="B97" s="56"/>
      <c r="C97" s="57"/>
      <c r="D97" s="58"/>
      <c r="E97" s="132">
        <f>SUM(E79:E96)</f>
        <v>142904</v>
      </c>
    </row>
    <row r="98" spans="1:5" ht="12.75" customHeight="1" thickBot="1" x14ac:dyDescent="0.25">
      <c r="A98" s="16"/>
      <c r="B98" s="70"/>
      <c r="C98" s="84"/>
      <c r="D98" s="84"/>
      <c r="E98" s="84"/>
    </row>
    <row r="99" spans="1:5" ht="45.75" customHeight="1" x14ac:dyDescent="0.2">
      <c r="A99" s="213" t="s">
        <v>151</v>
      </c>
      <c r="B99" s="214"/>
      <c r="C99" s="85"/>
      <c r="D99" s="84"/>
      <c r="E99" s="86"/>
    </row>
    <row r="100" spans="1:5" ht="30" customHeight="1" x14ac:dyDescent="0.2">
      <c r="A100" s="59" t="s">
        <v>67</v>
      </c>
      <c r="B100" s="133">
        <f>E97+E76+E55</f>
        <v>785989</v>
      </c>
      <c r="C100" s="85"/>
      <c r="D100" s="84"/>
      <c r="E100" s="86"/>
    </row>
    <row r="101" spans="1:5" ht="12.75" customHeight="1" x14ac:dyDescent="0.2">
      <c r="A101" s="39" t="s">
        <v>121</v>
      </c>
      <c r="B101" s="40">
        <v>0.1</v>
      </c>
      <c r="C101" s="85"/>
      <c r="D101" s="84"/>
      <c r="E101" s="86"/>
    </row>
    <row r="102" spans="1:5" s="88" customFormat="1" ht="30" customHeight="1" x14ac:dyDescent="0.25">
      <c r="A102" s="59" t="s">
        <v>3</v>
      </c>
      <c r="B102" s="134">
        <f>IF(B101&gt;0.1,"Le taux de majoration pour frais de gestion est plafonné à 10 %",E55*B101)</f>
        <v>40922.5</v>
      </c>
      <c r="C102" s="87"/>
      <c r="D102" s="87"/>
      <c r="E102" s="87"/>
    </row>
    <row r="103" spans="1:5" ht="12.75" customHeight="1" x14ac:dyDescent="0.2">
      <c r="A103" s="89"/>
      <c r="B103" s="90"/>
      <c r="C103" s="85"/>
      <c r="D103" s="84"/>
      <c r="E103" s="86"/>
    </row>
    <row r="104" spans="1:5" s="88" customFormat="1" ht="30" customHeight="1" x14ac:dyDescent="0.25">
      <c r="A104" s="59" t="s">
        <v>118</v>
      </c>
      <c r="B104" s="134">
        <f>B100+B102</f>
        <v>826911.5</v>
      </c>
      <c r="C104" s="87"/>
    </row>
    <row r="105" spans="1:5" ht="15.75" thickBot="1" x14ac:dyDescent="0.3">
      <c r="A105" s="31"/>
      <c r="B105" s="32"/>
      <c r="C105" s="9"/>
    </row>
    <row r="106" spans="1:5" ht="15" x14ac:dyDescent="0.25">
      <c r="A106" s="19"/>
      <c r="B106" s="8"/>
      <c r="C106" s="9"/>
    </row>
    <row r="107" spans="1:5" ht="30" customHeight="1" x14ac:dyDescent="0.2">
      <c r="A107" s="47" t="s">
        <v>68</v>
      </c>
      <c r="B107" s="57">
        <f>C55</f>
        <v>76.7</v>
      </c>
      <c r="C107" s="85"/>
      <c r="D107" s="68"/>
      <c r="E107" s="68"/>
    </row>
    <row r="109" spans="1:5" ht="30" customHeight="1" x14ac:dyDescent="0.2">
      <c r="A109" s="47" t="s">
        <v>69</v>
      </c>
      <c r="B109" s="56">
        <f>B107/12</f>
        <v>6.3916666666666666</v>
      </c>
      <c r="C109" s="86"/>
      <c r="D109" s="84"/>
      <c r="E109" s="86"/>
    </row>
    <row r="112" spans="1:5" ht="30" x14ac:dyDescent="0.25">
      <c r="A112" s="60" t="s">
        <v>161</v>
      </c>
      <c r="B112" s="61">
        <f>IF(B$104=0,"",(E55+B102)/B$104)</f>
        <v>0.54437203981320859</v>
      </c>
    </row>
    <row r="113" spans="1:5" ht="30" x14ac:dyDescent="0.25">
      <c r="A113" s="60" t="s">
        <v>162</v>
      </c>
      <c r="B113" s="61">
        <f>IF(B$104=0,"",E76/B$104)</f>
        <v>0.28281140122008219</v>
      </c>
    </row>
    <row r="114" spans="1:5" ht="30" x14ac:dyDescent="0.25">
      <c r="A114" s="60" t="s">
        <v>163</v>
      </c>
      <c r="B114" s="61">
        <f>IF(B$104=0,"",E97/B$104)</f>
        <v>0.17281655896670925</v>
      </c>
    </row>
    <row r="116" spans="1:5" ht="30" customHeight="1" x14ac:dyDescent="0.2">
      <c r="A116" s="47" t="s">
        <v>46</v>
      </c>
      <c r="B116" s="135">
        <f>IF(B104=0,"",B104/B6)</f>
        <v>2756.3716666666664</v>
      </c>
    </row>
    <row r="117" spans="1:5" ht="9" customHeight="1" x14ac:dyDescent="0.2"/>
    <row r="118" spans="1:5" ht="9" customHeight="1" x14ac:dyDescent="0.2"/>
    <row r="119" spans="1:5" ht="9" customHeight="1" x14ac:dyDescent="0.2"/>
    <row r="120" spans="1:5" ht="9" customHeight="1" x14ac:dyDescent="0.2"/>
    <row r="121" spans="1:5" ht="34.5" customHeight="1" thickBot="1" x14ac:dyDescent="0.25">
      <c r="A121" s="207" t="s">
        <v>113</v>
      </c>
      <c r="B121" s="208"/>
      <c r="C121" s="208"/>
      <c r="D121" s="208"/>
      <c r="E121" s="209"/>
    </row>
    <row r="122" spans="1:5" s="103" customFormat="1" ht="41.25" customHeight="1" x14ac:dyDescent="0.2">
      <c r="A122" s="223" t="s">
        <v>114</v>
      </c>
      <c r="B122" s="229" t="s">
        <v>126</v>
      </c>
      <c r="C122" s="229" t="s">
        <v>115</v>
      </c>
      <c r="D122" s="219" t="s">
        <v>116</v>
      </c>
      <c r="E122" s="220"/>
    </row>
    <row r="123" spans="1:5" s="103" customFormat="1" ht="15" hidden="1" customHeight="1" x14ac:dyDescent="0.2">
      <c r="A123" s="224"/>
      <c r="B123" s="230"/>
      <c r="C123" s="230"/>
      <c r="D123" s="221"/>
      <c r="E123" s="222"/>
    </row>
    <row r="124" spans="1:5" s="103" customFormat="1" ht="15" x14ac:dyDescent="0.2">
      <c r="A124" s="224"/>
      <c r="B124" s="230"/>
      <c r="C124" s="230"/>
      <c r="D124" s="215" t="s">
        <v>111</v>
      </c>
      <c r="E124" s="217" t="s">
        <v>112</v>
      </c>
    </row>
    <row r="125" spans="1:5" s="103" customFormat="1" ht="21" customHeight="1" thickBot="1" x14ac:dyDescent="0.25">
      <c r="A125" s="225"/>
      <c r="B125" s="230"/>
      <c r="C125" s="230"/>
      <c r="D125" s="216"/>
      <c r="E125" s="218"/>
    </row>
    <row r="126" spans="1:5" s="80" customFormat="1" ht="25.5" customHeight="1" x14ac:dyDescent="0.25">
      <c r="A126" s="210" t="s">
        <v>263</v>
      </c>
      <c r="B126" s="270" t="s">
        <v>264</v>
      </c>
      <c r="C126" s="105" t="s">
        <v>55</v>
      </c>
      <c r="D126" s="108"/>
      <c r="E126" s="108"/>
    </row>
    <row r="127" spans="1:5" s="80" customFormat="1" ht="25.5" customHeight="1" x14ac:dyDescent="0.25">
      <c r="A127" s="211"/>
      <c r="B127" s="271"/>
      <c r="C127" s="106" t="s">
        <v>56</v>
      </c>
      <c r="D127" s="165">
        <v>75000</v>
      </c>
      <c r="E127" s="109"/>
    </row>
    <row r="128" spans="1:5" s="80" customFormat="1" ht="25.5" customHeight="1" x14ac:dyDescent="0.25">
      <c r="A128" s="211"/>
      <c r="B128" s="271"/>
      <c r="C128" s="106" t="s">
        <v>66</v>
      </c>
      <c r="D128" s="109"/>
      <c r="E128" s="109"/>
    </row>
    <row r="129" spans="1:5" s="80" customFormat="1" ht="25.5" customHeight="1" thickBot="1" x14ac:dyDescent="0.3">
      <c r="A129" s="212"/>
      <c r="B129" s="272"/>
      <c r="C129" s="107" t="s">
        <v>57</v>
      </c>
      <c r="D129" s="110"/>
      <c r="E129" s="110"/>
    </row>
    <row r="130" spans="1:5" s="80" customFormat="1" ht="25.5" customHeight="1" x14ac:dyDescent="0.25">
      <c r="A130" s="210" t="s">
        <v>263</v>
      </c>
      <c r="B130" s="270" t="s">
        <v>265</v>
      </c>
      <c r="C130" s="105" t="s">
        <v>55</v>
      </c>
      <c r="D130" s="108"/>
      <c r="E130" s="167">
        <v>14067</v>
      </c>
    </row>
    <row r="131" spans="1:5" s="80" customFormat="1" ht="25.5" customHeight="1" x14ac:dyDescent="0.25">
      <c r="A131" s="211"/>
      <c r="B131" s="271"/>
      <c r="C131" s="106" t="s">
        <v>56</v>
      </c>
      <c r="D131" s="109"/>
      <c r="E131" s="109"/>
    </row>
    <row r="132" spans="1:5" s="80" customFormat="1" ht="25.5" customHeight="1" x14ac:dyDescent="0.25">
      <c r="A132" s="211"/>
      <c r="B132" s="271"/>
      <c r="C132" s="106" t="s">
        <v>66</v>
      </c>
      <c r="D132" s="109"/>
      <c r="E132" s="109"/>
    </row>
    <row r="133" spans="1:5" s="80" customFormat="1" ht="71.25" customHeight="1" thickBot="1" x14ac:dyDescent="0.3">
      <c r="A133" s="212"/>
      <c r="B133" s="272"/>
      <c r="C133" s="107" t="s">
        <v>57</v>
      </c>
      <c r="D133" s="110"/>
      <c r="E133" s="110"/>
    </row>
    <row r="134" spans="1:5" s="80" customFormat="1" ht="25.5" customHeight="1" x14ac:dyDescent="0.25">
      <c r="A134" s="210"/>
      <c r="B134" s="226"/>
      <c r="C134" s="105" t="s">
        <v>55</v>
      </c>
      <c r="D134" s="108"/>
      <c r="E134" s="108"/>
    </row>
    <row r="135" spans="1:5" s="80" customFormat="1" ht="25.5" customHeight="1" x14ac:dyDescent="0.25">
      <c r="A135" s="211"/>
      <c r="B135" s="227"/>
      <c r="C135" s="106" t="s">
        <v>56</v>
      </c>
      <c r="D135" s="109"/>
      <c r="E135" s="109"/>
    </row>
    <row r="136" spans="1:5" s="80" customFormat="1" ht="25.5" customHeight="1" x14ac:dyDescent="0.25">
      <c r="A136" s="211"/>
      <c r="B136" s="227"/>
      <c r="C136" s="106" t="s">
        <v>66</v>
      </c>
      <c r="D136" s="109"/>
      <c r="E136" s="109"/>
    </row>
    <row r="137" spans="1:5" s="80" customFormat="1" ht="25.5" customHeight="1" thickBot="1" x14ac:dyDescent="0.3">
      <c r="A137" s="212"/>
      <c r="B137" s="228"/>
      <c r="C137" s="107" t="s">
        <v>57</v>
      </c>
      <c r="D137" s="110"/>
      <c r="E137" s="110"/>
    </row>
    <row r="138" spans="1:5" ht="27.75" customHeight="1" x14ac:dyDescent="0.2">
      <c r="A138" s="91"/>
      <c r="C138" s="62" t="s">
        <v>119</v>
      </c>
      <c r="D138" s="63">
        <f>SUM(D126:D137)</f>
        <v>75000</v>
      </c>
      <c r="E138" s="112"/>
    </row>
    <row r="139" spans="1:5" ht="30" x14ac:dyDescent="0.2">
      <c r="A139" s="92"/>
      <c r="B139" s="93"/>
      <c r="C139" s="62" t="s">
        <v>122</v>
      </c>
      <c r="D139" s="112"/>
      <c r="E139" s="63">
        <f>SUM(E126:E137)</f>
        <v>14067</v>
      </c>
    </row>
    <row r="140" spans="1:5" ht="15.75" thickBot="1" x14ac:dyDescent="0.25">
      <c r="C140" s="33"/>
      <c r="D140" s="70"/>
      <c r="E140" s="34"/>
    </row>
    <row r="141" spans="1:5" ht="15" x14ac:dyDescent="0.2">
      <c r="A141" s="94"/>
      <c r="B141" s="111" t="s">
        <v>117</v>
      </c>
      <c r="C141" s="33"/>
      <c r="D141" s="70"/>
      <c r="E141" s="34"/>
    </row>
    <row r="142" spans="1:5" ht="20.25" customHeight="1" x14ac:dyDescent="0.2">
      <c r="A142" s="35" t="s">
        <v>118</v>
      </c>
      <c r="B142" s="36">
        <f>B104</f>
        <v>826911.5</v>
      </c>
      <c r="C142" s="14"/>
      <c r="D142" s="9"/>
    </row>
    <row r="143" spans="1:5" ht="20.25" customHeight="1" x14ac:dyDescent="0.2">
      <c r="A143" s="35" t="s">
        <v>119</v>
      </c>
      <c r="B143" s="36">
        <f>D138</f>
        <v>75000</v>
      </c>
      <c r="C143" s="14"/>
      <c r="D143" s="9"/>
    </row>
    <row r="144" spans="1:5" ht="20.25" customHeight="1" thickBot="1" x14ac:dyDescent="0.25">
      <c r="A144" s="37" t="s">
        <v>120</v>
      </c>
      <c r="B144" s="38">
        <f>B142+B143</f>
        <v>901911.5</v>
      </c>
    </row>
  </sheetData>
  <sheetProtection algorithmName="SHA-512" hashValue="33VCipOPEKA5q42Jq7eANqIKjY+goTevPdlHzz7IF8EKLfBx6x90r4wR3OSfHmkEecUOnwiZI5h8jA2s150IvA==" saltValue="pvKKqWizuk+8YzZ4so15YA==" spinCount="100000" sheet="1" objects="1" scenarios="1"/>
  <mergeCells count="35">
    <mergeCell ref="A20:B20"/>
    <mergeCell ref="A28:B28"/>
    <mergeCell ref="A12:E12"/>
    <mergeCell ref="A14:E14"/>
    <mergeCell ref="A16:E16"/>
    <mergeCell ref="C18:C19"/>
    <mergeCell ref="D18:D19"/>
    <mergeCell ref="E18:E19"/>
    <mergeCell ref="A11:E11"/>
    <mergeCell ref="A1:E1"/>
    <mergeCell ref="B7:E7"/>
    <mergeCell ref="B8:E8"/>
    <mergeCell ref="B9:E9"/>
    <mergeCell ref="A10:E10"/>
    <mergeCell ref="D41:D42"/>
    <mergeCell ref="A134:A137"/>
    <mergeCell ref="B134:B137"/>
    <mergeCell ref="A43:B43"/>
    <mergeCell ref="A47:B47"/>
    <mergeCell ref="A51:B51"/>
    <mergeCell ref="A99:B99"/>
    <mergeCell ref="A121:E121"/>
    <mergeCell ref="A122:A125"/>
    <mergeCell ref="B122:B125"/>
    <mergeCell ref="C122:C125"/>
    <mergeCell ref="D122:E123"/>
    <mergeCell ref="D124:D125"/>
    <mergeCell ref="E124:E125"/>
    <mergeCell ref="B130:B133"/>
    <mergeCell ref="E41:E42"/>
    <mergeCell ref="A126:A129"/>
    <mergeCell ref="B126:B129"/>
    <mergeCell ref="A130:A133"/>
    <mergeCell ref="A34:B34"/>
    <mergeCell ref="C41:C42"/>
  </mergeCells>
  <dataValidations count="7">
    <dataValidation type="decimal" allowBlank="1" showInputMessage="1" showErrorMessage="1" sqref="C59:C75" xr:uid="{05923177-D3B7-402C-A687-4E7A2FC39534}">
      <formula1>0</formula1>
      <formula2>100000000000000000</formula2>
    </dataValidation>
    <dataValidation type="whole" allowBlank="1" showInputMessage="1" showErrorMessage="1" sqref="D59:D75" xr:uid="{A86F4289-DDC1-4CBD-BE8B-1321C39E77B4}">
      <formula1>0</formula1>
      <formula2>1000000000000000000</formula2>
    </dataValidation>
    <dataValidation type="whole" allowBlank="1" showInputMessage="1" showErrorMessage="1" sqref="E51 E43 E47 C43:D54 D20:D39 C20 C39" xr:uid="{83F9E7EB-9609-4A47-8D09-2D24A56D3386}">
      <formula1>0</formula1>
      <formula2>1000000000</formula2>
    </dataValidation>
    <dataValidation type="decimal" allowBlank="1" showInputMessage="1" showErrorMessage="1" sqref="C79:C96" xr:uid="{80F55B80-669C-4AF9-AC04-73C5FD37A1D8}">
      <formula1>0</formula1>
      <formula2>1000000000000000</formula2>
    </dataValidation>
    <dataValidation type="whole" allowBlank="1" showInputMessage="1" showErrorMessage="1" sqref="D79:D96" xr:uid="{DF429669-0C76-439D-953D-E0F9EE6D7E98}">
      <formula1>0</formula1>
      <formula2>1000000000000000</formula2>
    </dataValidation>
    <dataValidation allowBlank="1" showInputMessage="1" showErrorMessage="1" prompt="Ne RIEN saisir dans ces cellules" sqref="A54 A96 A39 A51 A43 A47 A74 A28 A34 A20" xr:uid="{204050E7-E77F-4530-9FA1-776EFAA6A2AA}"/>
    <dataValidation type="decimal" allowBlank="1" showInputMessage="1" showErrorMessage="1" sqref="C21:C38" xr:uid="{24D75266-6F5C-40F6-9C7E-63F610B5EF7F}">
      <formula1>0</formula1>
      <formula2>1000000000</formula2>
    </dataValidation>
  </dataValidations>
  <hyperlinks>
    <hyperlink ref="B7" r:id="rId1" xr:uid="{C2317299-B76B-49BF-910B-FD9514A8EDDE}"/>
    <hyperlink ref="B9" r:id="rId2" xr:uid="{91BE6470-5692-4A7E-8A0F-C743BE53AEDF}"/>
  </hyperlinks>
  <printOptions horizontalCentered="1" verticalCentered="1" gridLines="1"/>
  <pageMargins left="0" right="0" top="0" bottom="0" header="0.51181102362204722" footer="0.51181102362204722"/>
  <pageSetup paperSize="9" scale="40" fitToHeight="0" orientation="portrait" r:id="rId3"/>
  <headerFooter>
    <oddHeader>&amp;L&amp;F - &amp;A</oddHeader>
    <oddFooter>&amp;R&amp;P/&amp;N</oddFooter>
  </headerFooter>
  <rowBreaks count="2" manualBreakCount="2">
    <brk id="55" max="4" man="1"/>
    <brk id="97" max="4"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5"/>
  <sheetViews>
    <sheetView zoomScaleNormal="100" workbookViewId="0">
      <selection activeCell="B8" sqref="B8"/>
    </sheetView>
  </sheetViews>
  <sheetFormatPr baseColWidth="10" defaultRowHeight="15" x14ac:dyDescent="0.25"/>
  <cols>
    <col min="1" max="1" width="36" customWidth="1"/>
    <col min="2" max="2" width="40.5703125" customWidth="1"/>
  </cols>
  <sheetData>
    <row r="1" spans="1:2" x14ac:dyDescent="0.25">
      <c r="A1" s="22" t="s">
        <v>73</v>
      </c>
      <c r="B1" s="25" t="str">
        <f>IF('APRESO-2025_GBudget'!B4="","",'APRESO-2025_GBudget'!B4)</f>
        <v/>
      </c>
    </row>
    <row r="2" spans="1:2" x14ac:dyDescent="0.25">
      <c r="A2" s="22" t="s">
        <v>75</v>
      </c>
      <c r="B2" s="23">
        <f>'APRESO-2025_GBudget'!B7:E7</f>
        <v>0</v>
      </c>
    </row>
    <row r="3" spans="1:2" x14ac:dyDescent="0.25">
      <c r="A3" s="22" t="s">
        <v>76</v>
      </c>
      <c r="B3" s="23">
        <f>'APRESO-2025_GBudget'!B8:E8</f>
        <v>0</v>
      </c>
    </row>
    <row r="4" spans="1:2" x14ac:dyDescent="0.25">
      <c r="A4" t="s">
        <v>168</v>
      </c>
      <c r="B4" s="23">
        <f>'APRESO-2025_GBudget'!B9:E9</f>
        <v>0</v>
      </c>
    </row>
    <row r="5" spans="1:2" x14ac:dyDescent="0.25">
      <c r="A5" s="23" t="s">
        <v>63</v>
      </c>
      <c r="B5" s="24">
        <f>'APRESO-2025_GBudget'!B98</f>
        <v>0</v>
      </c>
    </row>
    <row r="6" spans="1:2" x14ac:dyDescent="0.25">
      <c r="A6" s="23" t="s">
        <v>74</v>
      </c>
      <c r="B6" s="24">
        <f>'APRESO-2025_GBudget'!D132</f>
        <v>0</v>
      </c>
    </row>
    <row r="7" spans="1:2" x14ac:dyDescent="0.25">
      <c r="A7" s="22" t="s">
        <v>77</v>
      </c>
      <c r="B7" s="22" t="str">
        <f>IF('APRESO-2025_GBudget'!B72="","NON","OUI")</f>
        <v>NON</v>
      </c>
    </row>
    <row r="8" spans="1:2" x14ac:dyDescent="0.25">
      <c r="A8" s="22" t="s">
        <v>62</v>
      </c>
      <c r="B8" s="22" t="str">
        <f>IF('APRESO-2025_GBudget'!B96&lt;='APRESO-2025_GBudget'!E55*0.1,"OK","ERREUR")</f>
        <v>OK</v>
      </c>
    </row>
    <row r="9" spans="1:2" x14ac:dyDescent="0.25">
      <c r="A9" s="64" t="s">
        <v>85</v>
      </c>
      <c r="B9" s="64" t="str">
        <f>IF('APRESO-2025_GBudget'!A2=RappelData!B10,"","Il s'agit d'une trame antérieure. Veuillez utiliser la dernière version proposée.")</f>
        <v/>
      </c>
    </row>
    <row r="10" spans="1:2" x14ac:dyDescent="0.25">
      <c r="A10" s="64" t="s">
        <v>144</v>
      </c>
      <c r="B10" s="64" t="s">
        <v>286</v>
      </c>
    </row>
    <row r="11" spans="1:2" ht="30" x14ac:dyDescent="0.25">
      <c r="A11" s="65" t="s">
        <v>133</v>
      </c>
      <c r="B11" s="64">
        <f>'APRESO-2025_GBudget'!B6</f>
        <v>0</v>
      </c>
    </row>
    <row r="12" spans="1:2" ht="30" x14ac:dyDescent="0.25">
      <c r="A12" s="65" t="s">
        <v>134</v>
      </c>
      <c r="B12" s="66" t="str">
        <f>'APRESO-2025_GBudget'!B110</f>
        <v/>
      </c>
    </row>
    <row r="13" spans="1:2" x14ac:dyDescent="0.25">
      <c r="A13" s="65" t="s">
        <v>169</v>
      </c>
      <c r="B13" s="116" t="str">
        <f>'APRESO-2025_GBudget'!B106</f>
        <v/>
      </c>
    </row>
    <row r="14" spans="1:2" x14ac:dyDescent="0.25">
      <c r="A14" s="65" t="s">
        <v>170</v>
      </c>
      <c r="B14" s="116" t="str">
        <f>'APRESO-2025_GBudget'!B107</f>
        <v/>
      </c>
    </row>
    <row r="15" spans="1:2" x14ac:dyDescent="0.25">
      <c r="A15" s="65" t="s">
        <v>171</v>
      </c>
      <c r="B15" s="116" t="str">
        <f>'APRESO-2025_GBudget'!B108</f>
        <v/>
      </c>
    </row>
  </sheetData>
  <pageMargins left="0.7" right="0.7" top="0.75" bottom="0.75" header="0.3" footer="0.3"/>
  <pageSetup paperSize="9" orientation="portrait" r:id="rId1"/>
  <headerFooter>
    <oddHeader>&amp;L&amp;F - &amp;A</oddHeader>
    <oddFooter>&amp;R&amp;P/&amp;D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30e08b-515e-4774-8782-b1b53f1e7cc4">
      <Terms xmlns="http://schemas.microsoft.com/office/infopath/2007/PartnerControls"/>
    </lcf76f155ced4ddcb4097134ff3c332f>
    <TaxCatchAll xmlns="c0ed3ab1-7da1-41d5-bd32-ded905a0ab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57112F6C8F1F46B12FDCCC6DEA5F13" ma:contentTypeVersion="18" ma:contentTypeDescription="Crée un document." ma:contentTypeScope="" ma:versionID="f5bb711b90b9667936a5315714b0e5aa">
  <xsd:schema xmlns:xsd="http://www.w3.org/2001/XMLSchema" xmlns:xs="http://www.w3.org/2001/XMLSchema" xmlns:p="http://schemas.microsoft.com/office/2006/metadata/properties" xmlns:ns2="cb30e08b-515e-4774-8782-b1b53f1e7cc4" xmlns:ns3="c0ed3ab1-7da1-41d5-bd32-ded905a0ab66" targetNamespace="http://schemas.microsoft.com/office/2006/metadata/properties" ma:root="true" ma:fieldsID="e96c8e7ae27468be15404f231266fb09" ns2:_="" ns3:_="">
    <xsd:import namespace="cb30e08b-515e-4774-8782-b1b53f1e7cc4"/>
    <xsd:import namespace="c0ed3ab1-7da1-41d5-bd32-ded905a0ab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e08b-515e-4774-8782-b1b53f1e7c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408429c5-7221-4624-809e-49fa18f97d0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ed3ab1-7da1-41d5-bd32-ded905a0ab66"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a252d1ff-981d-45c4-bcd9-24eb93af0d73}" ma:internalName="TaxCatchAll" ma:showField="CatchAllData" ma:web="c0ed3ab1-7da1-41d5-bd32-ded905a0ab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921E52-30BD-4493-BA58-F0C797DB50F6}">
  <ds:schemaRefs>
    <ds:schemaRef ds:uri="http://schemas.microsoft.com/office/2006/metadata/properties"/>
    <ds:schemaRef ds:uri="http://schemas.microsoft.com/office/infopath/2007/PartnerControls"/>
    <ds:schemaRef ds:uri="cb30e08b-515e-4774-8782-b1b53f1e7cc4"/>
    <ds:schemaRef ds:uri="c0ed3ab1-7da1-41d5-bd32-ded905a0ab66"/>
  </ds:schemaRefs>
</ds:datastoreItem>
</file>

<file path=customXml/itemProps2.xml><?xml version="1.0" encoding="utf-8"?>
<ds:datastoreItem xmlns:ds="http://schemas.openxmlformats.org/officeDocument/2006/customXml" ds:itemID="{4727AF90-46B8-4162-AD10-5FC59659E8BB}">
  <ds:schemaRefs>
    <ds:schemaRef ds:uri="http://schemas.microsoft.com/sharepoint/v3/contenttype/forms"/>
  </ds:schemaRefs>
</ds:datastoreItem>
</file>

<file path=customXml/itemProps3.xml><?xml version="1.0" encoding="utf-8"?>
<ds:datastoreItem xmlns:ds="http://schemas.openxmlformats.org/officeDocument/2006/customXml" ds:itemID="{4CEEE710-47E8-404C-9054-53E8AAA04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e08b-515e-4774-8782-b1b53f1e7cc4"/>
    <ds:schemaRef ds:uri="c0ed3ab1-7da1-41d5-bd32-ded905a0ab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Nouveautés</vt:lpstr>
      <vt:lpstr>Lisez-moi</vt:lpstr>
      <vt:lpstr>APRESO-2025_GBudget</vt:lpstr>
      <vt:lpstr>FAQ</vt:lpstr>
      <vt:lpstr>Métiers recherche clinique</vt:lpstr>
      <vt:lpstr>Exemple</vt:lpstr>
      <vt:lpstr>RappelData</vt:lpstr>
      <vt:lpstr>'APRESO-2025_GBudget'!Zone_d_impression</vt:lpstr>
      <vt:lpstr>Exemple!Zone_d_impression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2025-01-29T11:43:05Z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0x0101004257112F6C8F1F46B12FDCCC6DEA5F13</vt:lpwstr>
  </property>
  <property fmtid="{D5CDD505-2E9C-101B-9397-08002B2CF9AE}" pid="3" name="MediaServiceImageTags">
    <vt:lpwstr/>
  </property>
</Properties>
</file>