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1" documentId="13_ncr:1_{36F70671-B71F-492A-A83B-C7B85DC3D54D}" xr6:coauthVersionLast="47" xr6:coauthVersionMax="47" xr10:uidLastSave="{A69FC3AC-915C-463A-9E7B-C2C1210194D2}"/>
  <bookViews>
    <workbookView xWindow="-110" yWindow="-110" windowWidth="19420" windowHeight="10300" tabRatio="603" activeTab="2" xr2:uid="{00000000-000D-0000-FFFF-FFFF00000000}"/>
  </bookViews>
  <sheets>
    <sheet name="Nouveautés" sheetId="10" r:id="rId1"/>
    <sheet name="Lisez-moi" sheetId="7" r:id="rId2"/>
    <sheet name="APRESO_GBudget" sheetId="1" r:id="rId3"/>
    <sheet name="Métiers recherche clinique" sheetId="3" r:id="rId4"/>
    <sheet name="FAQ" sheetId="6" r:id="rId5"/>
    <sheet name="Exemple" sheetId="9" r:id="rId6"/>
    <sheet name="Référentiel Coûts Métiers" sheetId="11" r:id="rId7"/>
    <sheet name="RappelData" sheetId="5" state="hidden" r:id="rId8"/>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APRESO_GBudget!$A$1:$E$138</definedName>
    <definedName name="_xlnm.Print_Area" localSheetId="5">Exemple!$A$1:$E$144</definedName>
    <definedName name="_xlnm.Print_Area" localSheetId="1">'Lisez-moi'!$B$1:$C$42</definedName>
    <definedName name="_xlnm.Print_Area" localSheetId="3">'Métiers recherche clinique'!$A$1:$P$72</definedName>
    <definedName name="_xlnm.Print_Area" localSheetId="7">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1" l="1"/>
  <c r="J42" i="11"/>
  <c r="D42" i="11"/>
  <c r="C42" i="11"/>
  <c r="K42" i="11" s="1"/>
  <c r="B42" i="11"/>
  <c r="L41" i="11"/>
  <c r="J41" i="11"/>
  <c r="D41" i="11"/>
  <c r="C41" i="11" s="1"/>
  <c r="K41" i="11" s="1"/>
  <c r="L40" i="11"/>
  <c r="J40" i="11"/>
  <c r="D40" i="11"/>
  <c r="C40" i="11" s="1"/>
  <c r="K40" i="11" s="1"/>
  <c r="L39" i="11"/>
  <c r="J39" i="11"/>
  <c r="D39" i="11"/>
  <c r="C39" i="11" s="1"/>
  <c r="K39" i="11" s="1"/>
  <c r="B39" i="11"/>
  <c r="L38" i="11"/>
  <c r="J38" i="11"/>
  <c r="D38" i="11"/>
  <c r="C38" i="11" s="1"/>
  <c r="K38" i="11" s="1"/>
  <c r="L37" i="11"/>
  <c r="K37" i="11"/>
  <c r="J37" i="11"/>
  <c r="D37" i="11"/>
  <c r="C37" i="11"/>
  <c r="B37" i="11"/>
  <c r="L36" i="11"/>
  <c r="J36" i="11"/>
  <c r="D36" i="11"/>
  <c r="B36" i="11" s="1"/>
  <c r="C36" i="11"/>
  <c r="K36" i="11" s="1"/>
  <c r="L35" i="11"/>
  <c r="J35" i="11"/>
  <c r="D35" i="11"/>
  <c r="C35" i="11" s="1"/>
  <c r="K35" i="11" s="1"/>
  <c r="B35" i="11"/>
  <c r="L34" i="11"/>
  <c r="J34" i="11"/>
  <c r="D34" i="11"/>
  <c r="C34" i="11" s="1"/>
  <c r="K34" i="11" s="1"/>
  <c r="L33" i="11"/>
  <c r="K33" i="11"/>
  <c r="J33" i="11"/>
  <c r="D33" i="11"/>
  <c r="C33" i="11"/>
  <c r="B33" i="11"/>
  <c r="L32" i="11"/>
  <c r="J32" i="11"/>
  <c r="D32" i="11"/>
  <c r="B32" i="11" s="1"/>
  <c r="C32" i="11"/>
  <c r="K32" i="11" s="1"/>
  <c r="L31" i="11"/>
  <c r="J31" i="11"/>
  <c r="D31" i="11"/>
  <c r="C31" i="11" s="1"/>
  <c r="K31" i="11" s="1"/>
  <c r="B31" i="11"/>
  <c r="L30" i="11"/>
  <c r="J30" i="11"/>
  <c r="D30" i="11"/>
  <c r="C30" i="11" s="1"/>
  <c r="K30" i="11" s="1"/>
  <c r="L29" i="11"/>
  <c r="K29" i="11"/>
  <c r="J29" i="11"/>
  <c r="D29" i="11"/>
  <c r="C29" i="11"/>
  <c r="B29" i="11"/>
  <c r="L28" i="11"/>
  <c r="J28" i="11"/>
  <c r="D28" i="11"/>
  <c r="B28" i="11" s="1"/>
  <c r="C28" i="11"/>
  <c r="K28" i="11" s="1"/>
  <c r="L27" i="11"/>
  <c r="J27" i="11"/>
  <c r="D27" i="11"/>
  <c r="C27" i="11" s="1"/>
  <c r="K27" i="11" s="1"/>
  <c r="B27" i="11"/>
  <c r="L26" i="11"/>
  <c r="J26" i="11"/>
  <c r="D26" i="11"/>
  <c r="C26" i="11" s="1"/>
  <c r="K26" i="11" s="1"/>
  <c r="B26" i="11"/>
  <c r="L25" i="11"/>
  <c r="K25" i="11"/>
  <c r="J25" i="11"/>
  <c r="D25" i="11"/>
  <c r="C25" i="11"/>
  <c r="B25" i="11"/>
  <c r="L24" i="11"/>
  <c r="J24" i="11"/>
  <c r="D24" i="11"/>
  <c r="B24" i="11" s="1"/>
  <c r="C24" i="11"/>
  <c r="K24" i="11" s="1"/>
  <c r="L23" i="11"/>
  <c r="J23" i="11"/>
  <c r="D23" i="11"/>
  <c r="C23" i="11" s="1"/>
  <c r="K23" i="11" s="1"/>
  <c r="B23" i="11"/>
  <c r="L22" i="11"/>
  <c r="J22" i="11"/>
  <c r="D22" i="11"/>
  <c r="C22" i="11" s="1"/>
  <c r="K22" i="11" s="1"/>
  <c r="B22" i="11"/>
  <c r="L21" i="11"/>
  <c r="K21" i="11"/>
  <c r="J21" i="11"/>
  <c r="D21" i="11"/>
  <c r="C21" i="11"/>
  <c r="B21" i="11"/>
  <c r="L20" i="11"/>
  <c r="J20" i="11"/>
  <c r="D20" i="11"/>
  <c r="B20" i="11" s="1"/>
  <c r="C20" i="11"/>
  <c r="K20" i="11" s="1"/>
  <c r="L19" i="11"/>
  <c r="J19" i="11"/>
  <c r="D19" i="11"/>
  <c r="C19" i="11" s="1"/>
  <c r="K19" i="11" s="1"/>
  <c r="L18" i="11"/>
  <c r="J18" i="11"/>
  <c r="D18" i="11"/>
  <c r="C18" i="11" s="1"/>
  <c r="K18" i="11" s="1"/>
  <c r="B18" i="11"/>
  <c r="L17" i="11"/>
  <c r="K17" i="11"/>
  <c r="J17" i="11"/>
  <c r="D17" i="11"/>
  <c r="C17" i="11"/>
  <c r="B17" i="11"/>
  <c r="L16" i="11"/>
  <c r="J16" i="11"/>
  <c r="D16" i="11"/>
  <c r="B16" i="11" s="1"/>
  <c r="C16" i="11"/>
  <c r="K16" i="11" s="1"/>
  <c r="L15" i="11"/>
  <c r="J15" i="11"/>
  <c r="D15" i="11"/>
  <c r="C15" i="11" s="1"/>
  <c r="K15" i="11" s="1"/>
  <c r="L14" i="11"/>
  <c r="J14" i="11"/>
  <c r="D14" i="11"/>
  <c r="C14" i="11" s="1"/>
  <c r="K14" i="11" s="1"/>
  <c r="B14" i="11"/>
  <c r="L13" i="11"/>
  <c r="K13" i="11"/>
  <c r="J13" i="11"/>
  <c r="D13" i="11"/>
  <c r="C13" i="11"/>
  <c r="B13" i="11"/>
  <c r="L12" i="11"/>
  <c r="J12" i="11"/>
  <c r="D12" i="11"/>
  <c r="B12" i="11" s="1"/>
  <c r="C12" i="11"/>
  <c r="K12" i="11" s="1"/>
  <c r="L11" i="11"/>
  <c r="J11" i="11"/>
  <c r="D11" i="11"/>
  <c r="C11" i="11" s="1"/>
  <c r="K11" i="11" s="1"/>
  <c r="L10" i="11"/>
  <c r="J10" i="11"/>
  <c r="D10" i="11"/>
  <c r="C10" i="11" s="1"/>
  <c r="K10" i="11" s="1"/>
  <c r="B10" i="11"/>
  <c r="L9" i="11"/>
  <c r="K9" i="11"/>
  <c r="J9" i="11"/>
  <c r="D9" i="11"/>
  <c r="C9" i="11"/>
  <c r="B9" i="11"/>
  <c r="L8" i="11"/>
  <c r="J8" i="11"/>
  <c r="D8" i="11"/>
  <c r="B8" i="11" s="1"/>
  <c r="C8" i="11"/>
  <c r="K8" i="11" s="1"/>
  <c r="L7" i="11"/>
  <c r="J7" i="11"/>
  <c r="D7" i="11"/>
  <c r="C7" i="11" s="1"/>
  <c r="K7" i="11" s="1"/>
  <c r="L6" i="11"/>
  <c r="J6" i="11"/>
  <c r="D6" i="11"/>
  <c r="C6" i="11" s="1"/>
  <c r="K6" i="11" s="1"/>
  <c r="B6" i="11"/>
  <c r="L5" i="11"/>
  <c r="K5" i="11"/>
  <c r="J5" i="11"/>
  <c r="D5" i="11"/>
  <c r="C5" i="11"/>
  <c r="B5" i="11"/>
  <c r="J4" i="11"/>
  <c r="L4" i="11" s="1"/>
  <c r="D4" i="11"/>
  <c r="B4" i="11" s="1"/>
  <c r="C4" i="11"/>
  <c r="K4" i="11" s="1"/>
  <c r="J3" i="11"/>
  <c r="D3" i="11"/>
  <c r="C3" i="11" s="1"/>
  <c r="K3" i="11" s="1"/>
  <c r="L3" i="11" s="1"/>
  <c r="B3" i="11" l="1"/>
  <c r="B7" i="11"/>
  <c r="B11" i="11"/>
  <c r="B15" i="11"/>
  <c r="B19" i="11"/>
  <c r="B30" i="11"/>
  <c r="B34" i="11"/>
  <c r="B38" i="11"/>
  <c r="B41" i="11"/>
  <c r="B40" i="11"/>
  <c r="B12" i="5" l="1"/>
  <c r="B4" i="5"/>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tc={1C3C4E06-D7C7-4956-BE6B-843E25B8F074}</author>
    <author>tc={7848C1FF-8B1F-4CF3-8B90-D6C04443271E}</author>
    <author>tc={8A21AAAC-2C2F-4B53-8174-E88042228049}</author>
    <author>tc={B060D369-0C99-4519-8D81-A1D61C68372E}</author>
    <author>tc={F5F2702A-2C01-49E5-ABAE-87E744FDDA8E}</author>
    <author>tc={1574DFA6-FCB0-4BDF-9DC2-DD84B1010CB9}</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1" shapeId="0" xr:uid="{1C3C4E06-D7C7-4956-BE6B-843E25B8F0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D5" authorId="2" shapeId="0" xr:uid="{7848C1FF-8B1F-4CF3-8B90-D6C04443271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3" shapeId="0" xr:uid="{8A21AAAC-2C2F-4B53-8174-E8804222804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4" shapeId="0" xr:uid="{B060D369-0C99-4519-8D81-A1D61C6837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5" shapeId="0" xr:uid="{F5F2702A-2C01-49E5-ABAE-87E744FDDA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0" authorId="6" shapeId="0" xr:uid="{1574DFA6-FCB0-4BDF-9DC2-DD84B1010C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tc={0A2FCAF9-58E4-40D6-AA57-C9E850F07838}</author>
    <author>tc={516DB23C-9F96-4639-9EA5-1A6EFFD5DD28}</author>
    <author>tc={A375FA8D-6221-4BCA-A10F-B9BABA2DFD72}</author>
    <author>tc={D469A581-8062-4DF9-90DD-ED8839189AB1}</author>
    <author>tc={E2EFAA21-1CB2-43E4-AD4C-DAAEBEB6231E}</author>
    <author>tc={CCDEF291-42B8-4998-97A4-00BB9CA86360}</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1" shapeId="0" xr:uid="{0A2FCAF9-58E4-40D6-AA57-C9E850F078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D5" authorId="2" shapeId="0" xr:uid="{516DB23C-9F96-4639-9EA5-1A6EFFD5DD2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3" shapeId="0" xr:uid="{A375FA8D-6221-4BCA-A10F-B9BABA2DFD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0" authorId="4" shapeId="0" xr:uid="{D469A581-8062-4DF9-90DD-ED8839189AB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5" shapeId="0" xr:uid="{E2EFAA21-1CB2-43E4-AD4C-DAAEBEB6231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6" authorId="6" shapeId="0" xr:uid="{CCDEF291-42B8-4998-97A4-00BB9CA8636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<sst xmlns="http://schemas.openxmlformats.org/spreadsheetml/2006/main" count="571" uniqueCount="377">
  <si>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</si>
  <si>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</si>
  <si>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</si>
  <si>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</si>
  <si>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</si>
  <si>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</si>
  <si>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</si>
  <si>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</si>
  <si>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</si>
  <si>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</si>
  <si>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</si>
  <si>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</si>
  <si>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</si>
  <si>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</si>
  <si>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</si>
  <si>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</si>
  <si>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</si>
  <si>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</si>
  <si>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</si>
  <si>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</si>
  <si>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</si>
  <si>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</si>
  <si>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</si>
  <si>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</si>
  <si>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</si>
  <si>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</si>
  <si>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</si>
  <si>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</si>
  <si>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</si>
  <si>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</si>
  <si>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</si>
  <si>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</si>
  <si>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</si>
  <si>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</si>
  <si>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</si>
  <si>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</si>
  <si>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</si>
  <si>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</si>
  <si>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</si>
  <si>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</si>
  <si>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</si>
  <si>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</si>
  <si>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</si>
  <si>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</si>
  <si>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</si>
  <si>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</si>
  <si>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</si>
  <si>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</si>
  <si>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</si>
  <si>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</si>
  <si>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</si>
  <si>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</si>
  <si>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</si>
  <si>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</si>
  <si>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</si>
  <si>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</si>
  <si>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</si>
  <si>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</si>
  <si>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</si>
  <si>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</si>
  <si>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</si>
  <si>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</si>
  <si>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</si>
  <si>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</si>
  <si>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</si>
  <si>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</si>
  <si>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</si>
  <si>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</si>
  <si>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</si>
  <si>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</si>
  <si>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</si>
  <si>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</si>
  <si>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</si>
  <si>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</si>
  <si>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</si>
  <si>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</si>
  <si>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</si>
  <si>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</si>
  <si>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</si>
  <si>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</si>
  <si>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</si>
  <si>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</si>
  <si>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</si>
  <si>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</si>
  <si>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</si>
  <si>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</si>
  <si>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</si>
  <si>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</si>
  <si>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</si>
  <si>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</si>
  <si>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</si>
  <si>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</si>
  <si>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</si>
  <si>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</si>
  <si>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</si>
  <si>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</si>
  <si>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</si>
  <si>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</si>
  <si>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</si>
  <si>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</si>
  <si>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</si>
  <si>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</si>
  <si>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</si>
  <si>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</si>
  <si>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</si>
  <si>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</si>
  <si>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</si>
  <si>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</si>
  <si>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</si>
  <si>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</si>
  <si>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</si>
  <si>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</si>
  <si>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</si>
  <si>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</si>
  <si>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</si>
  <si>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</si>
  <si>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</si>
  <si>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</si>
  <si>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</si>
  <si>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</si>
  <si>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</si>
  <si>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</si>
  <si>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</si>
  <si>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</si>
  <si>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</si>
  <si>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</si>
  <si>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</si>
  <si>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</si>
  <si>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</si>
  <si>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</si>
  <si>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</si>
  <si>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</si>
  <si>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</si>
  <si>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</si>
  <si>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</si>
  <si>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</si>
  <si>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</si>
  <si>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</si>
  <si>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</si>
  <si>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</si>
  <si>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</si>
  <si>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</si>
  <si>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</si>
  <si>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</si>
  <si>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</si>
  <si>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</si>
  <si>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</si>
  <si>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</si>
  <si>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</si>
  <si>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</si>
  <si>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</si>
  <si>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</si>
  <si>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</si>
  <si>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</si>
  <si>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</si>
  <si>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</si>
  <si>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</si>
  <si>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</si>
  <si>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</si>
  <si>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</si>
  <si>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</si>
  <si>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</si>
  <si>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</si>
  <si>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</si>
  <si>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</si>
  <si>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</si>
  <si>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</si>
  <si>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</si>
  <si>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</si>
  <si>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</si>
  <si>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</si>
  <si>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</si>
  <si>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</si>
  <si>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</si>
  <si>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</si>
  <si>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</si>
  <si>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</si>
  <si>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</si>
  <si>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</si>
  <si>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</si>
  <si>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</si>
  <si>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</si>
  <si>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</si>
  <si>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</si>
  <si>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</si>
  <si>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</si>
  <si>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</si>
  <si>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</si>
  <si>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</si>
  <si>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</si>
  <si>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</si>
  <si>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</si>
  <si>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</si>
  <si>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</si>
  <si>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</si>
  <si>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</si>
  <si>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</si>
  <si>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</si>
  <si>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</si>
  <si>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</si>
  <si>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</si>
  <si>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</si>
  <si>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</si>
  <si>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</si>
  <si>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</si>
  <si>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</si>
  <si>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</si>
  <si>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</si>
  <si>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</si>
  <si>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</si>
  <si>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</si>
  <si>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</si>
  <si>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</si>
  <si>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</si>
  <si>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</si>
  <si>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</si>
  <si>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</si>
  <si>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</si>
  <si>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</si>
  <si>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</si>
  <si>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</si>
  <si>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</si>
  <si>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</si>
  <si>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</si>
  <si>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</si>
  <si>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</si>
  <si>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</si>
  <si>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</si>
  <si>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</si>
  <si>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</si>
  <si>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</si>
  <si>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</si>
  <si>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</si>
  <si>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</si>
  <si>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</si>
  <si>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</si>
  <si>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</si>
  <si>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</si>
  <si>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</si>
  <si>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</si>
  <si>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</si>
  <si>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</si>
  <si>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</si>
  <si>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</si>
  <si>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</si>
  <si>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</si>
  <si>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</si>
  <si>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</si>
  <si>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</si>
  <si>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</si>
  <si>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</si>
  <si>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</si>
  <si>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</si>
  <si>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</si>
  <si>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</si>
  <si>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</si>
  <si>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</si>
  <si>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</si>
  <si>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</si>
  <si>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</si>
  <si>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</si>
  <si>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</si>
  <si>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</si>
  <si>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</si>
  <si>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</si>
  <si>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</si>
  <si>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</si>
  <si>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</si>
  <si>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</si>
  <si>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</si>
  <si>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</si>
  <si>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</si>
  <si>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</si>
  <si>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</si>
  <si>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</si>
  <si>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</si>
  <si>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</si>
  <si>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</si>
  <si>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</si>
  <si>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</si>
  <si>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</si>
  <si>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</si>
  <si>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</si>
  <si>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</si>
  <si>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</si>
  <si>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</si>
  <si>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</si>
  <si>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</si>
  <si>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</si>
  <si>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</si>
  <si>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</si>
  <si>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</si>
  <si>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</si>
  <si>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</si>
  <si>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</si>
  <si>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</si>
  <si>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</si>
  <si>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</si>
  <si>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</si>
  <si>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</si>
  <si>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</si>
  <si>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</si>
  <si>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</si>
  <si>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</si>
  <si>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</si>
  <si>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</si>
  <si>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</si>
  <si>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</si>
  <si>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</si>
  <si>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</si>
  <si>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</si>
  <si>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</si>
  <si>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</si>
  <si>
    <r>
      <rPr>
        <b/>
        <u/>
        <sz val="18"/>
        <color rgb="FFFF0000"/>
        <rFont val="Arial"/>
        <family val="2"/>
      </rPr>
      <t>Grille budgétaire APRESO</t>
    </r>
    <r>
      <rPr>
        <b/>
        <sz val="18"/>
        <color rgb="FFFF0000"/>
        <rFont val="Arial"/>
        <family val="2"/>
      </rPr>
      <t xml:space="preserve">
Adaptation de la grille budgétaire utilisée par la DGOS pour les AAP suivants : 
PHRC-N, PHRC-K, PHRC-I, PRME, PREPS, PHRIP et RECH-MIE</t>
    </r>
  </si>
  <si>
    <t>Etablissement gestionnaire du financement :</t>
  </si>
  <si>
    <t>Correspondant administratif chargé du suivi du projet au sein de l'établissement gestionnaire du financement (obligatoire) :
(nom-prénom-email-téléphone)</t>
  </si>
  <si>
    <t>Un point de contact unique pour toute question sur le remplissage de cette grille : rreso@girci-idf.fr</t>
  </si>
  <si>
    <r>
      <rPr>
        <b/>
        <sz val="16"/>
        <rFont val="Calibri"/>
        <family val="2"/>
      </rPr>
      <t>Coûts unitaires par Métier - 2026</t>
    </r>
    <r>
      <rPr>
        <sz val="16"/>
        <rFont val="Calibri"/>
        <family val="2"/>
      </rPr>
      <t xml:space="preserve">
</t>
    </r>
    <r>
      <rPr>
        <sz val="10"/>
        <rFont val="Calibri"/>
        <family val="2"/>
      </rPr>
      <t>Grille établie par le GIRCI SOHO</t>
    </r>
  </si>
  <si>
    <r>
      <t xml:space="preserve">Table de conversion mois.personne
</t>
    </r>
    <r>
      <rPr>
        <i/>
        <sz val="10"/>
        <rFont val="Calibri"/>
        <family val="2"/>
      </rPr>
      <t>(Pour la reprise des données sur la grille budgétaire, copier/coller uniquement les valeurs)</t>
    </r>
  </si>
  <si>
    <t>Personnel</t>
  </si>
  <si>
    <t>annuel (210 j)</t>
  </si>
  <si>
    <t>mensuel</t>
  </si>
  <si>
    <t>journalier</t>
  </si>
  <si>
    <t>horaire</t>
  </si>
  <si>
    <t>nb jours 
pour étude</t>
  </si>
  <si>
    <t>OU</t>
  </si>
  <si>
    <t>nb heures 
pour étude</t>
  </si>
  <si>
    <t>mois.personne</t>
  </si>
  <si>
    <t xml:space="preserve">Coût d'un mois.personne en € </t>
  </si>
  <si>
    <t>TEST PHU</t>
  </si>
  <si>
    <t>TEST TEC</t>
  </si>
  <si>
    <t>Adjoint administratif</t>
  </si>
  <si>
    <t>Agent hospitalier</t>
  </si>
  <si>
    <t>Aide soignante</t>
  </si>
  <si>
    <t>ARC de monitoring (promotion)</t>
  </si>
  <si>
    <t>Bio-statisticien</t>
  </si>
  <si>
    <t>Cadre infirmier</t>
  </si>
  <si>
    <t>CEC</t>
  </si>
  <si>
    <t>Chef de projets - ARC gestionnaire (promotion)</t>
  </si>
  <si>
    <t>Contrôleur de gestion</t>
  </si>
  <si>
    <t>Diététicien</t>
  </si>
  <si>
    <t>IADE IBODE</t>
  </si>
  <si>
    <t>Infirmier recherche Clinique IDE</t>
  </si>
  <si>
    <t>Ingénieur bioinformaticien</t>
  </si>
  <si>
    <t>Ingénieur biologiste</t>
  </si>
  <si>
    <t xml:space="preserve">Ingénieur de recherche </t>
  </si>
  <si>
    <t>Ingénieur économiste</t>
  </si>
  <si>
    <t>Kinésithérapeute</t>
  </si>
  <si>
    <t>Manipulateur électroradiologie</t>
  </si>
  <si>
    <t>Neuro-psychologue</t>
  </si>
  <si>
    <t>Nutritionniste</t>
  </si>
  <si>
    <t>Orthophoniste</t>
  </si>
  <si>
    <t>Orthoptiste</t>
  </si>
  <si>
    <t>Pharmacovigilant (PH)</t>
  </si>
  <si>
    <t>PH</t>
  </si>
  <si>
    <t>Praticien HU (1ETP HU=0,5 ETP H)</t>
  </si>
  <si>
    <t>Praticien non titulaire</t>
  </si>
  <si>
    <t>Préparateur pharmacie</t>
  </si>
  <si>
    <t>Psychologue</t>
  </si>
  <si>
    <t>Psychomotricien</t>
  </si>
  <si>
    <t>Puéricultrice</t>
  </si>
  <si>
    <t>Qualiticien</t>
  </si>
  <si>
    <t>Radiophysicien</t>
  </si>
  <si>
    <t>Sage-femme</t>
  </si>
  <si>
    <t>Secrétariat/ secrétariat médical</t>
  </si>
  <si>
    <t>Sociologue</t>
  </si>
  <si>
    <t>TEC (Investigation)</t>
  </si>
  <si>
    <t>Technicien de laboratoire</t>
  </si>
  <si>
    <t>Les coûts sont sur la base de :</t>
  </si>
  <si>
    <t>coûts horaires sur la base de 7h30/jour</t>
  </si>
  <si>
    <t>couts mensuels = année/12</t>
  </si>
  <si>
    <t>coût hebdomadaire = 37,5 heures</t>
  </si>
  <si>
    <t>1 vacation = 3,5 h</t>
  </si>
  <si>
    <r>
      <t xml:space="preserve">210 jours travaillés/an en moyenne (28 jours de congé + 15 j de RTT+ 8 j pour les formations et les réunions de service et autres actions non consacrées à des projets de recherche particuliers). (en couts, j=ETP/210) </t>
    </r>
    <r>
      <rPr>
        <b/>
        <sz val="10"/>
        <rFont val="Calibri"/>
        <family val="2"/>
      </rPr>
      <t>Pour passer d'un nombre de jour à un nombre d'ETP : diviser par 210</t>
    </r>
  </si>
  <si>
    <t>1 mois.personne correspond à 1/12 d'ETP (pr passer de mois.personne à ETP, divisee par 12) ; 1 ETP est donc égal à 12 mois.personne (pr passer de l'ETP à mois.personne, multiplier par 12)</t>
  </si>
  <si>
    <t>Mois.personne : calculer la charge en jours pour toute l'étude, puis convertir en mois.personne en multipliant par [12 mois/210 j]. A partir d'une charge en heure : multiplier par [12 mois/(210 j x 7,5h)] pour convertir en mois.personne</t>
  </si>
  <si>
    <t>TOTAL ELIGIBLE AU FINANCEMENT GIRCI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</si>
</sst>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 [$€-40C]_-;\-* #,##0\ [$€-40C]_-;_-* &quot;-&quot;??\ [$€-40C]_-;_-@_-"/>
    <numFmt numFmtId="165" formatCode="_-* #,##0\ &quot;€&quot;_-;\-* #,##0\ &quot;€&quot;_-;_-* &quot;-&quot;??\ &quot;€&quot;_-;_-@_-"/>
    <numFmt numFmtId="166" formatCode="#,##0.0"/>
    <numFmt numFmtId="167" formatCode="0.0"/>
  </numFmts>
  <fonts count="76"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
      <sz val="16"/>
      <name val="Calibri"/>
      <family val="2"/>
    </font>
    <font>
      <b/>
      <sz val="16"/>
      <name val="Calibri"/>
      <family val="2"/>
    </font>
    <font>
      <sz val="10"/>
      <name val="Calibri"/>
      <family val="2"/>
    </font>
    <font>
      <sz val="16"/>
      <name val="Calibri"/>
      <family val="2"/>
      <scheme val="minor"/>
    </font>
    <font>
      <sz val="10"/>
      <name val="Calibri"/>
      <family val="2"/>
      <scheme val="minor"/>
    </font>
    <font>
      <i/>
      <sz val="16"/>
      <name val="Calibri"/>
      <family val="2"/>
      <scheme val="minor"/>
    </font>
    <font>
      <i/>
      <sz val="10"/>
      <name val="Calibri"/>
      <family val="2"/>
    </font>
    <font>
      <b/>
      <i/>
      <sz val="11"/>
      <name val="Calibri"/>
      <family val="2"/>
      <scheme val="minor"/>
    </font>
    <font>
      <b/>
      <i/>
      <sz val="14"/>
      <color rgb="FF00B050"/>
      <name val="Calibri"/>
      <family val="2"/>
      <scheme val="minor"/>
    </font>
    <font>
      <sz val="10"/>
      <color rgb="FFFF0000"/>
      <name val="Calibri"/>
      <family val="2"/>
      <scheme val="minor"/>
    </font>
    <font>
      <i/>
      <sz val="10"/>
      <color rgb="FFFF0000"/>
      <name val="Calibri"/>
      <family val="2"/>
      <scheme val="minor"/>
    </font>
    <font>
      <i/>
      <sz val="10"/>
      <name val="Calibri"/>
      <family val="2"/>
      <scheme val="minor"/>
    </font>
    <font>
      <b/>
      <i/>
      <sz val="10"/>
      <name val="Calibri"/>
      <family val="2"/>
      <scheme val="minor"/>
    </font>
    <font>
      <b/>
      <sz val="10"/>
      <name val="Calibri"/>
      <family val="2"/>
    </font>
  </fonts>
  <fills count="18">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0.14999847407452621"/>
        <bgColor indexed="64"/>
      </patternFill>
    </fill>
  </fills>
  <borders count="6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0" fontId="55" fillId="0" borderId="0" applyNumberFormat="0" applyFill="0" applyBorder="0" applyAlignment="0" applyProtection="0"/>
  </cellStyleXfs>
  <cellXfs count="338">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5" fontId="1" fillId="3" borderId="12" xfId="2" applyNumberFormat="1" applyFont="1" applyFill="1" applyBorder="1" applyAlignment="1">
      <alignment horizontal="center" vertical="center" wrapText="1"/>
    </xf>
    <xf numFmtId="165" fontId="2" fillId="0" borderId="4" xfId="2" applyNumberFormat="1" applyFont="1" applyFill="1" applyBorder="1" applyAlignment="1">
      <alignment horizontal="center" vertical="center"/>
    </xf>
    <xf numFmtId="165" fontId="10" fillId="2" borderId="1" xfId="2" applyNumberFormat="1" applyFont="1" applyFill="1" applyBorder="1" applyAlignment="1">
      <alignment horizontal="center" vertical="center" wrapText="1"/>
    </xf>
    <xf numFmtId="165" fontId="1" fillId="3" borderId="11" xfId="2" applyNumberFormat="1" applyFont="1" applyFill="1" applyBorder="1" applyAlignment="1">
      <alignment vertical="center" wrapText="1"/>
    </xf>
    <xf numFmtId="165" fontId="2" fillId="5" borderId="4" xfId="2" applyNumberFormat="1" applyFont="1" applyFill="1" applyBorder="1" applyAlignment="1">
      <alignment horizontal="center" vertical="center"/>
    </xf>
    <xf numFmtId="165" fontId="6" fillId="8" borderId="4"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wrapText="1"/>
    </xf>
    <xf numFmtId="165"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5"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6" fontId="2" fillId="0" borderId="3" xfId="0" applyNumberFormat="1" applyFont="1" applyBorder="1" applyAlignment="1">
      <alignment horizontal="center" vertical="center"/>
    </xf>
    <xf numFmtId="165" fontId="26" fillId="0" borderId="3" xfId="2" applyNumberFormat="1" applyFont="1" applyBorder="1" applyAlignment="1">
      <alignment horizontal="left" vertical="center"/>
    </xf>
    <xf numFmtId="43" fontId="27" fillId="0" borderId="0" xfId="3" applyFont="1" applyBorder="1"/>
    <xf numFmtId="165" fontId="26" fillId="0" borderId="16" xfId="2" applyNumberFormat="1" applyFont="1" applyBorder="1" applyAlignment="1">
      <alignment horizontal="left" vertical="center"/>
    </xf>
    <xf numFmtId="165" fontId="2" fillId="0" borderId="3" xfId="2" applyNumberFormat="1" applyFont="1" applyFill="1" applyBorder="1" applyAlignment="1">
      <alignment horizontal="center" vertical="center"/>
    </xf>
    <xf numFmtId="167" fontId="1" fillId="3" borderId="12" xfId="0" applyNumberFormat="1" applyFont="1" applyFill="1" applyBorder="1" applyAlignment="1">
      <alignment vertical="center" wrapText="1"/>
    </xf>
    <xf numFmtId="167" fontId="2" fillId="0" borderId="3" xfId="0" applyNumberFormat="1" applyFont="1" applyBorder="1" applyAlignment="1">
      <alignment horizontal="center" vertical="center"/>
    </xf>
    <xf numFmtId="167" fontId="1" fillId="3" borderId="11" xfId="0" applyNumberFormat="1" applyFont="1" applyFill="1" applyBorder="1" applyAlignment="1">
      <alignment vertical="center" wrapText="1"/>
    </xf>
    <xf numFmtId="167" fontId="17" fillId="2" borderId="1" xfId="0" applyNumberFormat="1" applyFont="1" applyFill="1" applyBorder="1" applyAlignment="1">
      <alignment horizontal="center" vertical="center" wrapText="1"/>
    </xf>
    <xf numFmtId="167" fontId="17" fillId="2" borderId="0" xfId="0" applyNumberFormat="1" applyFont="1" applyFill="1" applyAlignment="1">
      <alignment horizontal="center" vertical="center" wrapText="1"/>
    </xf>
    <xf numFmtId="166" fontId="1" fillId="3" borderId="12" xfId="0" applyNumberFormat="1" applyFont="1" applyFill="1" applyBorder="1" applyAlignment="1">
      <alignment horizontal="center" vertical="center" wrapText="1"/>
    </xf>
    <xf numFmtId="166" fontId="1" fillId="3" borderId="11" xfId="0" applyNumberFormat="1" applyFont="1" applyFill="1" applyBorder="1" applyAlignment="1">
      <alignment vertical="center" wrapText="1"/>
    </xf>
    <xf numFmtId="166" fontId="1" fillId="3" borderId="11" xfId="0" applyNumberFormat="1" applyFont="1" applyFill="1" applyBorder="1" applyAlignment="1">
      <alignment horizontal="right" vertical="center" wrapText="1"/>
    </xf>
    <xf numFmtId="166"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9"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3" fillId="0" borderId="24" xfId="0" applyFont="1" applyBorder="1" applyAlignment="1">
      <alignment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6" fillId="0" borderId="1" xfId="0" applyFont="1" applyBorder="1" applyAlignment="1">
      <alignment horizontal="center" vertical="center"/>
    </xf>
    <xf numFmtId="0" fontId="62" fillId="16" borderId="12" xfId="0" applyFont="1" applyFill="1" applyBorder="1" applyAlignment="1">
      <alignment horizontal="center" vertical="center" wrapText="1"/>
    </xf>
    <xf numFmtId="0" fontId="65" fillId="16" borderId="20" xfId="0" applyFont="1" applyFill="1" applyBorder="1" applyAlignment="1">
      <alignment horizontal="center" vertical="center" wrapText="1"/>
    </xf>
    <xf numFmtId="0" fontId="66" fillId="14" borderId="0" xfId="0" applyFont="1" applyFill="1"/>
    <xf numFmtId="0" fontId="67" fillId="16" borderId="51" xfId="0" applyFont="1" applyFill="1" applyBorder="1" applyAlignment="1">
      <alignment horizontal="center" vertical="center" wrapText="1"/>
    </xf>
    <xf numFmtId="0" fontId="67" fillId="16" borderId="52" xfId="0" applyFont="1" applyFill="1" applyBorder="1" applyAlignment="1">
      <alignment horizontal="center" vertical="center" wrapText="1"/>
    </xf>
    <xf numFmtId="0" fontId="67" fillId="16" borderId="20" xfId="0" applyFont="1" applyFill="1" applyBorder="1" applyAlignment="1">
      <alignment horizontal="center" vertical="center" wrapText="1"/>
    </xf>
    <xf numFmtId="0" fontId="67" fillId="16" borderId="19" xfId="0" applyFont="1" applyFill="1" applyBorder="1" applyAlignment="1">
      <alignment horizontal="center" vertical="center" wrapText="1"/>
    </xf>
    <xf numFmtId="0" fontId="66" fillId="0" borderId="0" xfId="0" applyFont="1"/>
    <xf numFmtId="0" fontId="58" fillId="15" borderId="34" xfId="0" applyFont="1" applyFill="1" applyBorder="1" applyAlignment="1">
      <alignment horizontal="center" vertical="center" wrapText="1"/>
    </xf>
    <xf numFmtId="1" fontId="58" fillId="15" borderId="47" xfId="0" applyNumberFormat="1" applyFont="1" applyFill="1" applyBorder="1" applyAlignment="1">
      <alignment horizontal="center" vertical="center"/>
    </xf>
    <xf numFmtId="1" fontId="58" fillId="15" borderId="53" xfId="0" applyNumberFormat="1" applyFont="1" applyFill="1" applyBorder="1" applyAlignment="1">
      <alignment horizontal="center" vertical="center"/>
    </xf>
    <xf numFmtId="0" fontId="58" fillId="14" borderId="0" xfId="0" applyFont="1" applyFill="1" applyAlignment="1">
      <alignment vertical="center" wrapText="1"/>
    </xf>
    <xf numFmtId="0" fontId="69" fillId="15" borderId="47" xfId="0" applyFont="1" applyFill="1" applyBorder="1" applyAlignment="1">
      <alignment horizontal="center" vertical="center" wrapText="1"/>
    </xf>
    <xf numFmtId="0" fontId="70" fillId="14" borderId="16" xfId="0" applyFont="1" applyFill="1" applyBorder="1" applyAlignment="1">
      <alignment horizontal="center" vertical="center" wrapText="1"/>
    </xf>
    <xf numFmtId="0" fontId="69" fillId="15" borderId="16" xfId="0" applyFont="1" applyFill="1" applyBorder="1" applyAlignment="1">
      <alignment horizontal="center" vertical="center" wrapText="1"/>
    </xf>
    <xf numFmtId="167" fontId="69" fillId="15" borderId="54" xfId="0" applyNumberFormat="1" applyFont="1" applyFill="1" applyBorder="1" applyAlignment="1">
      <alignment horizontal="center" vertical="center" wrapText="1"/>
    </xf>
    <xf numFmtId="164" fontId="58" fillId="15" borderId="55" xfId="2" applyNumberFormat="1" applyFont="1" applyFill="1" applyBorder="1" applyAlignment="1">
      <alignment horizontal="center" vertical="center" wrapText="1"/>
    </xf>
    <xf numFmtId="164" fontId="58" fillId="15" borderId="54" xfId="2" applyNumberFormat="1" applyFont="1" applyFill="1" applyBorder="1" applyAlignment="1">
      <alignment horizontal="center" vertical="center" wrapText="1"/>
    </xf>
    <xf numFmtId="0" fontId="58" fillId="0" borderId="0" xfId="0" applyFont="1" applyAlignment="1">
      <alignment vertical="center" wrapText="1"/>
    </xf>
    <xf numFmtId="0" fontId="71" fillId="0" borderId="56" xfId="0" applyFont="1" applyBorder="1" applyAlignment="1">
      <alignment wrapText="1"/>
    </xf>
    <xf numFmtId="1" fontId="71" fillId="17" borderId="30" xfId="0" applyNumberFormat="1" applyFont="1" applyFill="1" applyBorder="1"/>
    <xf numFmtId="1" fontId="71" fillId="0" borderId="57" xfId="0" applyNumberFormat="1" applyFont="1" applyBorder="1"/>
    <xf numFmtId="0" fontId="71" fillId="14" borderId="0" xfId="0" applyFont="1" applyFill="1"/>
    <xf numFmtId="0" fontId="72" fillId="0" borderId="30" xfId="0" applyFont="1" applyBorder="1" applyAlignment="1">
      <alignment horizontal="center"/>
    </xf>
    <xf numFmtId="0" fontId="72" fillId="14" borderId="3" xfId="0" applyFont="1" applyFill="1" applyBorder="1" applyAlignment="1">
      <alignment horizontal="center"/>
    </xf>
    <xf numFmtId="0" fontId="72" fillId="0" borderId="3" xfId="0" applyFont="1" applyBorder="1" applyAlignment="1">
      <alignment horizontal="center"/>
    </xf>
    <xf numFmtId="167" fontId="72" fillId="17" borderId="17" xfId="0" applyNumberFormat="1" applyFont="1" applyFill="1" applyBorder="1" applyAlignment="1">
      <alignment horizontal="center"/>
    </xf>
    <xf numFmtId="164" fontId="54" fillId="17" borderId="13" xfId="2" applyNumberFormat="1" applyFont="1" applyFill="1" applyBorder="1" applyAlignment="1">
      <alignment horizontal="center" vertical="center" wrapText="1"/>
    </xf>
    <xf numFmtId="164" fontId="54" fillId="17" borderId="17" xfId="2" applyNumberFormat="1" applyFont="1" applyFill="1" applyBorder="1" applyAlignment="1">
      <alignment horizontal="center" vertical="center" wrapText="1"/>
    </xf>
    <xf numFmtId="0" fontId="54" fillId="0" borderId="0" xfId="0" applyFont="1" applyAlignment="1">
      <alignment wrapText="1"/>
    </xf>
    <xf numFmtId="0" fontId="66" fillId="0" borderId="56" xfId="0" applyFont="1" applyBorder="1" applyAlignment="1">
      <alignment wrapText="1"/>
    </xf>
    <xf numFmtId="1" fontId="66" fillId="17" borderId="30" xfId="0" applyNumberFormat="1" applyFont="1" applyFill="1" applyBorder="1"/>
    <xf numFmtId="1" fontId="66" fillId="0" borderId="57" xfId="0" applyNumberFormat="1" applyFont="1" applyBorder="1"/>
    <xf numFmtId="0" fontId="73" fillId="0" borderId="30" xfId="0" applyFont="1" applyBorder="1" applyAlignment="1">
      <alignment horizontal="center"/>
    </xf>
    <xf numFmtId="0" fontId="73" fillId="14" borderId="3" xfId="0" applyFont="1" applyFill="1" applyBorder="1" applyAlignment="1">
      <alignment horizontal="center"/>
    </xf>
    <xf numFmtId="0" fontId="73" fillId="0" borderId="3" xfId="0" applyFont="1" applyBorder="1" applyAlignment="1">
      <alignment horizontal="center"/>
    </xf>
    <xf numFmtId="167" fontId="73" fillId="17" borderId="17" xfId="0" applyNumberFormat="1" applyFont="1" applyFill="1" applyBorder="1" applyAlignment="1">
      <alignment horizontal="center"/>
    </xf>
    <xf numFmtId="164" fontId="58" fillId="17" borderId="13" xfId="2" applyNumberFormat="1" applyFont="1" applyFill="1" applyBorder="1" applyAlignment="1">
      <alignment horizontal="center" vertical="center" wrapText="1"/>
    </xf>
    <xf numFmtId="164" fontId="58" fillId="17" borderId="17" xfId="2" applyNumberFormat="1" applyFont="1" applyFill="1" applyBorder="1" applyAlignment="1">
      <alignment horizontal="center" vertical="center" wrapText="1"/>
    </xf>
    <xf numFmtId="0" fontId="73" fillId="0" borderId="56" xfId="0" applyFont="1" applyBorder="1" applyAlignment="1">
      <alignment wrapText="1"/>
    </xf>
    <xf numFmtId="1" fontId="73" fillId="0" borderId="57" xfId="0" applyNumberFormat="1" applyFont="1" applyBorder="1"/>
    <xf numFmtId="0" fontId="66" fillId="0" borderId="58" xfId="0" applyFont="1" applyBorder="1" applyAlignment="1">
      <alignment wrapText="1"/>
    </xf>
    <xf numFmtId="1" fontId="66" fillId="0" borderId="59" xfId="0" applyNumberFormat="1" applyFont="1" applyBorder="1"/>
    <xf numFmtId="0" fontId="73" fillId="0" borderId="45" xfId="0" applyFont="1" applyBorder="1" applyAlignment="1">
      <alignment horizontal="center"/>
    </xf>
    <xf numFmtId="0" fontId="73" fillId="14" borderId="18" xfId="0" applyFont="1" applyFill="1" applyBorder="1" applyAlignment="1">
      <alignment horizontal="center"/>
    </xf>
    <xf numFmtId="0" fontId="73" fillId="0" borderId="18" xfId="0" applyFont="1" applyBorder="1" applyAlignment="1">
      <alignment horizontal="center"/>
    </xf>
    <xf numFmtId="167" fontId="73" fillId="17" borderId="46" xfId="0" applyNumberFormat="1" applyFont="1" applyFill="1" applyBorder="1" applyAlignment="1">
      <alignment horizontal="center"/>
    </xf>
    <xf numFmtId="164" fontId="58" fillId="17" borderId="60" xfId="2" applyNumberFormat="1" applyFont="1" applyFill="1" applyBorder="1" applyAlignment="1">
      <alignment horizontal="center" vertical="center" wrapText="1"/>
    </xf>
    <xf numFmtId="164" fontId="58" fillId="17" borderId="46" xfId="2" applyNumberFormat="1" applyFont="1" applyFill="1" applyBorder="1" applyAlignment="1">
      <alignment horizontal="center" vertical="center" wrapText="1"/>
    </xf>
    <xf numFmtId="0" fontId="74" fillId="0" borderId="0" xfId="0" applyFont="1" applyAlignment="1">
      <alignment wrapText="1"/>
    </xf>
    <xf numFmtId="1" fontId="66" fillId="0" borderId="0" xfId="0" applyNumberFormat="1" applyFont="1"/>
    <xf numFmtId="0" fontId="66" fillId="0" borderId="0" xfId="0" applyFont="1" applyAlignment="1">
      <alignment horizontal="center"/>
    </xf>
    <xf numFmtId="167" fontId="66" fillId="0" borderId="0" xfId="0" applyNumberFormat="1" applyFont="1" applyAlignment="1">
      <alignment horizontal="center"/>
    </xf>
    <xf numFmtId="164" fontId="66" fillId="0" borderId="0" xfId="2" applyNumberFormat="1" applyFont="1" applyFill="1" applyAlignment="1">
      <alignment horizontal="center" vertical="center"/>
    </xf>
    <xf numFmtId="0" fontId="66" fillId="0" borderId="0" xfId="0" applyFont="1" applyAlignment="1">
      <alignment horizontal="left" wrapText="1"/>
    </xf>
    <xf numFmtId="1" fontId="66" fillId="0" borderId="0" xfId="0" applyNumberFormat="1" applyFont="1" applyAlignment="1">
      <alignment horizontal="left" wrapText="1"/>
    </xf>
    <xf numFmtId="0" fontId="66" fillId="0" borderId="0" xfId="0" applyFont="1" applyAlignment="1">
      <alignment horizontal="left" vertical="center" wrapText="1"/>
    </xf>
    <xf numFmtId="0" fontId="66" fillId="0" borderId="0" xfId="0" applyFont="1" applyAlignment="1">
      <alignment wrapText="1"/>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APRESO_GBudget!$A$106:$A$108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APRESO_GBudget!$B$106:$B$108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4.5" x14ac:dyDescent="0.35"/>
  <cols>
    <col min="2" max="2" width="60.453125" customWidth="1"/>
  </cols>
  <sheetData>
    <row r="2" spans="2:2" ht="18.5" x14ac:dyDescent="0.45">
      <c r="B2" s="173" t="s">
        <v>299</v>
      </c>
    </row>
    <row r="3" spans="2:2" ht="29" x14ac:dyDescent="0.35">
      <c r="B3" s="172" t="s">
        <v>301</v>
      </c>
    </row>
    <row r="4" spans="2:2" x14ac:dyDescent="0.35">
      <c r="B4" s="172" t="s">
        <v>300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zoomScaleNormal="100" workbookViewId="0">
      <selection activeCell="C13" sqref="C13"/>
    </sheetView>
  </sheetViews>
  <sheetFormatPr baseColWidth="10" defaultRowHeight="14.5" x14ac:dyDescent="0.35"/>
  <cols>
    <col min="2" max="2" width="60.453125" customWidth="1"/>
    <col min="3" max="3" width="122.7265625" customWidth="1"/>
  </cols>
  <sheetData>
    <row r="2" spans="2:3" ht="18.5" x14ac:dyDescent="0.45">
      <c r="B2" s="135" t="s">
        <v>187</v>
      </c>
      <c r="C2" s="135" t="s">
        <v>204</v>
      </c>
    </row>
    <row r="3" spans="2:3" ht="159.5" x14ac:dyDescent="0.35">
      <c r="B3" s="136" t="s">
        <v>303</v>
      </c>
      <c r="C3" s="114" t="s">
        <v>285</v>
      </c>
    </row>
    <row r="4" spans="2:3" x14ac:dyDescent="0.35">
      <c r="B4" s="137" t="s">
        <v>134</v>
      </c>
      <c r="C4" s="138" t="s">
        <v>180</v>
      </c>
    </row>
    <row r="5" spans="2:3" x14ac:dyDescent="0.35">
      <c r="B5" s="139" t="s">
        <v>135</v>
      </c>
      <c r="C5" s="138" t="s">
        <v>181</v>
      </c>
    </row>
    <row r="6" spans="2:3" ht="33" customHeight="1" x14ac:dyDescent="0.35">
      <c r="B6" s="140" t="s">
        <v>286</v>
      </c>
      <c r="C6" s="144" t="s">
        <v>288</v>
      </c>
    </row>
    <row r="7" spans="2:3" ht="33" customHeight="1" x14ac:dyDescent="0.35">
      <c r="B7" s="140" t="s">
        <v>287</v>
      </c>
      <c r="C7" s="144" t="s">
        <v>289</v>
      </c>
    </row>
    <row r="8" spans="2:3" ht="45.75" customHeight="1" x14ac:dyDescent="0.35">
      <c r="B8" s="140" t="s">
        <v>291</v>
      </c>
      <c r="C8" s="144" t="s">
        <v>292</v>
      </c>
    </row>
    <row r="9" spans="2:3" ht="45.75" customHeight="1" x14ac:dyDescent="0.35">
      <c r="B9" s="140" t="s">
        <v>293</v>
      </c>
      <c r="C9" s="144" t="s">
        <v>298</v>
      </c>
    </row>
    <row r="10" spans="2:3" ht="116" x14ac:dyDescent="0.35">
      <c r="B10" s="140" t="s">
        <v>141</v>
      </c>
      <c r="C10" s="114" t="s">
        <v>266</v>
      </c>
    </row>
    <row r="11" spans="2:3" ht="72.5" x14ac:dyDescent="0.35">
      <c r="B11" s="140" t="s">
        <v>142</v>
      </c>
      <c r="C11" s="114" t="s">
        <v>182</v>
      </c>
    </row>
    <row r="12" spans="2:3" ht="92.25" customHeight="1" x14ac:dyDescent="0.35">
      <c r="B12" s="148" t="s">
        <v>208</v>
      </c>
      <c r="C12" s="144" t="s">
        <v>209</v>
      </c>
    </row>
    <row r="13" spans="2:3" ht="101.5" x14ac:dyDescent="0.35">
      <c r="B13" s="141" t="s">
        <v>183</v>
      </c>
      <c r="C13" s="114" t="s">
        <v>184</v>
      </c>
    </row>
    <row r="14" spans="2:3" ht="145" x14ac:dyDescent="0.35">
      <c r="B14" s="140" t="s">
        <v>185</v>
      </c>
      <c r="C14" s="114" t="s">
        <v>186</v>
      </c>
    </row>
    <row r="15" spans="2:3" x14ac:dyDescent="0.35">
      <c r="B15" s="141" t="s">
        <v>68</v>
      </c>
      <c r="C15" s="114" t="s">
        <v>267</v>
      </c>
    </row>
    <row r="16" spans="2:3" ht="29" x14ac:dyDescent="0.35">
      <c r="B16" s="140" t="s">
        <v>70</v>
      </c>
      <c r="C16" s="114" t="s">
        <v>190</v>
      </c>
    </row>
    <row r="17" spans="2:3" ht="101.5" x14ac:dyDescent="0.35">
      <c r="B17" s="142" t="s">
        <v>205</v>
      </c>
      <c r="C17" s="114" t="s">
        <v>188</v>
      </c>
    </row>
    <row r="18" spans="2:3" ht="101.5" x14ac:dyDescent="0.35">
      <c r="B18" s="142" t="s">
        <v>40</v>
      </c>
      <c r="C18" s="114" t="s">
        <v>189</v>
      </c>
    </row>
    <row r="19" spans="2:3" ht="101.5" x14ac:dyDescent="0.35">
      <c r="B19" s="142" t="s">
        <v>41</v>
      </c>
      <c r="C19" s="114" t="s">
        <v>189</v>
      </c>
    </row>
    <row r="20" spans="2:3" ht="29" x14ac:dyDescent="0.35">
      <c r="B20" s="143" t="s">
        <v>53</v>
      </c>
      <c r="C20" s="144" t="s">
        <v>191</v>
      </c>
    </row>
    <row r="21" spans="2:3" ht="130.5" x14ac:dyDescent="0.35">
      <c r="B21" s="145" t="s">
        <v>178</v>
      </c>
      <c r="C21" s="144" t="s">
        <v>206</v>
      </c>
    </row>
    <row r="22" spans="2:3" ht="72.5" x14ac:dyDescent="0.35">
      <c r="B22" s="174" t="s">
        <v>268</v>
      </c>
      <c r="C22" s="114" t="s">
        <v>280</v>
      </c>
    </row>
    <row r="23" spans="2:3" ht="72.5" x14ac:dyDescent="0.35">
      <c r="B23" s="141" t="s">
        <v>269</v>
      </c>
      <c r="C23" s="114" t="s">
        <v>281</v>
      </c>
    </row>
    <row r="24" spans="2:3" ht="72.5" x14ac:dyDescent="0.35">
      <c r="B24" s="141" t="s">
        <v>270</v>
      </c>
      <c r="C24" s="114" t="s">
        <v>282</v>
      </c>
    </row>
    <row r="25" spans="2:3" ht="101.5" x14ac:dyDescent="0.35">
      <c r="B25" s="141" t="s">
        <v>271</v>
      </c>
      <c r="C25" s="114" t="s">
        <v>283</v>
      </c>
    </row>
    <row r="26" spans="2:3" ht="101.5" x14ac:dyDescent="0.35">
      <c r="B26" s="140" t="s">
        <v>272</v>
      </c>
      <c r="C26" s="114" t="s">
        <v>284</v>
      </c>
    </row>
    <row r="27" spans="2:3" ht="43.5" x14ac:dyDescent="0.35">
      <c r="B27" s="140" t="s">
        <v>273</v>
      </c>
      <c r="C27" s="144" t="s">
        <v>192</v>
      </c>
    </row>
    <row r="28" spans="2:3" ht="43.5" x14ac:dyDescent="0.35">
      <c r="B28" s="140" t="s">
        <v>274</v>
      </c>
      <c r="C28" s="114" t="s">
        <v>193</v>
      </c>
    </row>
    <row r="29" spans="2:3" ht="58" x14ac:dyDescent="0.35">
      <c r="B29" s="175" t="s">
        <v>275</v>
      </c>
      <c r="C29" s="114" t="s">
        <v>254</v>
      </c>
    </row>
    <row r="30" spans="2:3" ht="43.5" x14ac:dyDescent="0.35">
      <c r="B30" s="172" t="s">
        <v>276</v>
      </c>
      <c r="C30" s="114" t="s">
        <v>194</v>
      </c>
    </row>
    <row r="31" spans="2:3" ht="58" x14ac:dyDescent="0.35">
      <c r="B31" s="175" t="s">
        <v>89</v>
      </c>
      <c r="C31" s="144" t="s">
        <v>195</v>
      </c>
    </row>
    <row r="32" spans="2:3" ht="58" x14ac:dyDescent="0.35">
      <c r="B32" s="172" t="s">
        <v>277</v>
      </c>
      <c r="C32" s="144" t="s">
        <v>253</v>
      </c>
    </row>
    <row r="33" spans="2:3" ht="43.5" x14ac:dyDescent="0.35">
      <c r="B33" s="175" t="s">
        <v>278</v>
      </c>
      <c r="C33" s="144" t="s">
        <v>194</v>
      </c>
    </row>
    <row r="34" spans="2:3" x14ac:dyDescent="0.35">
      <c r="B34" s="175" t="s">
        <v>26</v>
      </c>
      <c r="C34" s="144" t="s">
        <v>196</v>
      </c>
    </row>
    <row r="35" spans="2:3" ht="29" x14ac:dyDescent="0.35">
      <c r="B35" s="175" t="s">
        <v>65</v>
      </c>
      <c r="C35" s="144" t="s">
        <v>197</v>
      </c>
    </row>
    <row r="36" spans="2:3" x14ac:dyDescent="0.35">
      <c r="B36" s="176"/>
      <c r="C36" s="146"/>
    </row>
    <row r="37" spans="2:3" ht="87" x14ac:dyDescent="0.35">
      <c r="B37" s="175" t="s">
        <v>121</v>
      </c>
      <c r="C37" s="114" t="s">
        <v>198</v>
      </c>
    </row>
    <row r="38" spans="2:3" ht="29" x14ac:dyDescent="0.35">
      <c r="B38" s="177" t="s">
        <v>159</v>
      </c>
      <c r="C38" s="144" t="s">
        <v>199</v>
      </c>
    </row>
    <row r="39" spans="2:3" x14ac:dyDescent="0.35">
      <c r="B39" s="146"/>
      <c r="C39" s="146"/>
    </row>
    <row r="40" spans="2:3" ht="58" x14ac:dyDescent="0.35">
      <c r="B40" s="114" t="s">
        <v>279</v>
      </c>
      <c r="C40" s="144" t="s">
        <v>200</v>
      </c>
    </row>
    <row r="41" spans="2:3" ht="29" x14ac:dyDescent="0.35">
      <c r="B41" s="178" t="s">
        <v>115</v>
      </c>
      <c r="C41" s="144" t="s">
        <v>201</v>
      </c>
    </row>
    <row r="42" spans="2:3" x14ac:dyDescent="0.35">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topLeftCell="A126" zoomScale="60" zoomScaleNormal="60" zoomScaleSheetLayoutView="90" zoomScalePageLayoutView="70" workbookViewId="0">
      <selection activeCell="C137" sqref="C137"/>
    </sheetView>
  </sheetViews>
  <sheetFormatPr baseColWidth="10" defaultColWidth="11.453125" defaultRowHeight="14" x14ac:dyDescent="0.3"/>
  <cols>
    <col min="1" max="1" width="68.81640625" style="68" customWidth="1"/>
    <col min="2" max="2" width="91.26953125" style="68" customWidth="1"/>
    <col min="3" max="3" width="28.7265625" style="70" customWidth="1"/>
    <col min="4" max="4" width="38.453125" style="71" customWidth="1"/>
    <col min="5" max="5" width="28.7265625" style="70" customWidth="1"/>
    <col min="6" max="7" width="15.1796875" style="68" customWidth="1"/>
    <col min="8" max="16384" width="11.453125" style="68"/>
  </cols>
  <sheetData>
    <row r="1" spans="1:6" ht="110.25" customHeight="1" thickBot="1" x14ac:dyDescent="0.35">
      <c r="A1" s="206" t="s">
        <v>313</v>
      </c>
      <c r="B1" s="207"/>
      <c r="C1" s="207"/>
      <c r="D1" s="207"/>
      <c r="E1" s="208"/>
    </row>
    <row r="2" spans="1:6" ht="22.5" customHeight="1" thickBot="1" x14ac:dyDescent="0.35">
      <c r="A2" s="69" t="s">
        <v>302</v>
      </c>
      <c r="B2" s="112" t="s">
        <v>134</v>
      </c>
    </row>
    <row r="3" spans="1:6" ht="23.25" customHeight="1" thickBot="1" x14ac:dyDescent="0.35">
      <c r="A3" s="72" t="s">
        <v>172</v>
      </c>
      <c r="B3" s="73"/>
      <c r="C3" s="74"/>
      <c r="D3" s="75"/>
      <c r="E3" s="74"/>
    </row>
    <row r="4" spans="1:6" ht="36.75" customHeight="1" thickBot="1" x14ac:dyDescent="0.35">
      <c r="A4" s="67" t="s">
        <v>135</v>
      </c>
      <c r="B4" s="76"/>
      <c r="C4" s="116" t="str">
        <f>IF(ISBLANK(B3),"",IF(ISBLANK(B4),"Donnée obligatoire",""))</f>
        <v/>
      </c>
      <c r="D4" s="97" t="s">
        <v>308</v>
      </c>
      <c r="E4" s="185"/>
    </row>
    <row r="5" spans="1:6" ht="36.75" customHeight="1" x14ac:dyDescent="0.3">
      <c r="A5" s="97" t="s">
        <v>295</v>
      </c>
      <c r="B5" s="77"/>
      <c r="D5" s="97" t="s">
        <v>309</v>
      </c>
      <c r="E5" s="184"/>
    </row>
    <row r="6" spans="1:6" ht="71.25" customHeight="1" x14ac:dyDescent="0.3">
      <c r="A6" s="97" t="s">
        <v>290</v>
      </c>
      <c r="B6" s="78"/>
      <c r="C6" s="116" t="str">
        <f>IF(ISBLANK(B3),"",IF(ISBLANK(B6),"Donnée obligatoire (si inclusion)",""))</f>
        <v/>
      </c>
      <c r="D6" s="189" t="s">
        <v>310</v>
      </c>
      <c r="E6" s="78"/>
    </row>
    <row r="7" spans="1:6" ht="36.75" customHeight="1" x14ac:dyDescent="0.3">
      <c r="A7" s="97" t="s">
        <v>140</v>
      </c>
      <c r="B7" s="179"/>
      <c r="C7" s="181"/>
      <c r="D7" s="72"/>
      <c r="E7" s="72"/>
      <c r="F7" s="116" t="str">
        <f>IF(ISBLANK(B3),"",IF(ISBLANK(B7),"Donnée obligatoire",""))</f>
        <v/>
      </c>
    </row>
    <row r="8" spans="1:6" ht="42" customHeight="1" x14ac:dyDescent="0.3">
      <c r="A8" s="97" t="s">
        <v>314</v>
      </c>
      <c r="B8" s="180"/>
      <c r="C8" s="182"/>
      <c r="D8" s="183"/>
      <c r="E8" s="183"/>
      <c r="F8" s="116" t="str">
        <f>IF(ISBLANK(B3),"",IF(ISBLANK(B8),"Donnée obligatoire (voir commentaire en A8)",""))</f>
        <v/>
      </c>
    </row>
    <row r="9" spans="1:6" ht="80.25" customHeight="1" x14ac:dyDescent="0.3">
      <c r="A9" s="97" t="s">
        <v>315</v>
      </c>
      <c r="B9" s="180"/>
      <c r="C9" s="183"/>
      <c r="D9" s="183"/>
      <c r="E9" s="183"/>
      <c r="F9" s="116" t="str">
        <f>IF(ISBLANK(B3),"",IF(ISBLANK(B9),"Donnée recommandée (voir commentaire en A9)",""))</f>
        <v/>
      </c>
    </row>
    <row r="10" spans="1:6" ht="36.75" customHeight="1" x14ac:dyDescent="0.3">
      <c r="A10" s="210" t="str">
        <f xml:space="preserve"> RappelData!B9</f>
        <v/>
      </c>
      <c r="B10" s="210"/>
      <c r="C10" s="210"/>
      <c r="D10" s="210"/>
      <c r="E10" s="210"/>
      <c r="F10" s="80"/>
    </row>
    <row r="11" spans="1:6" ht="43.5" customHeight="1" thickBot="1" x14ac:dyDescent="0.35">
      <c r="A11" s="211" t="s">
        <v>207</v>
      </c>
      <c r="B11" s="212"/>
      <c r="C11" s="212"/>
      <c r="D11" s="212"/>
      <c r="E11" s="212"/>
    </row>
    <row r="12" spans="1:6" ht="37.5" customHeight="1" thickBot="1" x14ac:dyDescent="0.35">
      <c r="A12" s="213" t="s">
        <v>316</v>
      </c>
      <c r="B12" s="214"/>
      <c r="C12" s="214"/>
      <c r="D12" s="214"/>
      <c r="E12" s="215"/>
    </row>
    <row r="13" spans="1:6" ht="20.5" thickBot="1" x14ac:dyDescent="0.45">
      <c r="A13" s="94"/>
      <c r="B13" s="94"/>
      <c r="C13" s="95"/>
      <c r="D13" s="96"/>
      <c r="E13" s="95"/>
    </row>
    <row r="14" spans="1:6" ht="52.5" customHeight="1" thickBot="1" x14ac:dyDescent="0.45">
      <c r="A14" s="216" t="s">
        <v>52</v>
      </c>
      <c r="B14" s="217"/>
      <c r="C14" s="217"/>
      <c r="D14" s="217"/>
      <c r="E14" s="218"/>
    </row>
    <row r="15" spans="1:6" x14ac:dyDescent="0.3">
      <c r="A15" s="1"/>
      <c r="B15" s="2"/>
      <c r="C15" s="12"/>
      <c r="D15" s="13"/>
      <c r="E15" s="12"/>
    </row>
    <row r="16" spans="1:6" ht="90.75" customHeight="1" x14ac:dyDescent="0.3">
      <c r="A16" s="209"/>
      <c r="B16" s="209"/>
      <c r="C16" s="209"/>
      <c r="D16" s="209"/>
      <c r="E16" s="209"/>
    </row>
    <row r="17" spans="1:5" s="102" customFormat="1" ht="90" customHeight="1" thickBot="1" x14ac:dyDescent="0.4">
      <c r="A17" s="98" t="s">
        <v>136</v>
      </c>
      <c r="B17" s="98" t="s">
        <v>137</v>
      </c>
      <c r="C17" s="98" t="s">
        <v>68</v>
      </c>
      <c r="D17" s="98" t="s">
        <v>70</v>
      </c>
      <c r="E17" s="101" t="s">
        <v>63</v>
      </c>
    </row>
    <row r="18" spans="1:5" ht="42.5" thickBot="1" x14ac:dyDescent="0.35">
      <c r="A18" s="17" t="s">
        <v>54</v>
      </c>
      <c r="B18" s="120" t="s">
        <v>174</v>
      </c>
      <c r="C18" s="191" t="s">
        <v>4</v>
      </c>
      <c r="D18" s="193" t="s">
        <v>5</v>
      </c>
      <c r="E18" s="195" t="s">
        <v>6</v>
      </c>
    </row>
    <row r="19" spans="1:5" ht="45" customHeight="1" thickBot="1" x14ac:dyDescent="0.35">
      <c r="A19" s="98" t="s">
        <v>175</v>
      </c>
      <c r="B19" s="98" t="s">
        <v>256</v>
      </c>
      <c r="C19" s="192"/>
      <c r="D19" s="194"/>
      <c r="E19" s="196"/>
    </row>
    <row r="20" spans="1:5" ht="19.5" customHeight="1" thickBot="1" x14ac:dyDescent="0.35">
      <c r="A20" s="197" t="s">
        <v>173</v>
      </c>
      <c r="B20" s="198"/>
      <c r="C20" s="163">
        <f>SUM(C21:C27)</f>
        <v>0</v>
      </c>
      <c r="D20" s="118"/>
      <c r="E20" s="152">
        <f>SUM(E21:E27)</f>
        <v>0</v>
      </c>
    </row>
    <row r="21" spans="1:5" x14ac:dyDescent="0.3">
      <c r="A21" s="5"/>
      <c r="B21" s="5"/>
      <c r="C21" s="164"/>
      <c r="D21" s="151"/>
      <c r="E21" s="153">
        <f>C21*D21</f>
        <v>0</v>
      </c>
    </row>
    <row r="22" spans="1:5" x14ac:dyDescent="0.3">
      <c r="A22" s="5"/>
      <c r="B22" s="4"/>
      <c r="C22" s="164"/>
      <c r="D22" s="151"/>
      <c r="E22" s="153">
        <f>C22*D22</f>
        <v>0</v>
      </c>
    </row>
    <row r="23" spans="1:5" x14ac:dyDescent="0.3">
      <c r="A23" s="5"/>
      <c r="B23" s="4"/>
      <c r="C23" s="164"/>
      <c r="D23" s="151"/>
      <c r="E23" s="153">
        <f t="shared" ref="E23:E38" si="0">C23*D23</f>
        <v>0</v>
      </c>
    </row>
    <row r="24" spans="1:5" x14ac:dyDescent="0.3">
      <c r="A24" s="5"/>
      <c r="C24" s="164"/>
      <c r="D24" s="151"/>
      <c r="E24" s="153">
        <f t="shared" si="0"/>
        <v>0</v>
      </c>
    </row>
    <row r="25" spans="1:5" x14ac:dyDescent="0.3">
      <c r="A25" s="5"/>
      <c r="B25" s="4"/>
      <c r="C25" s="164"/>
      <c r="D25" s="151"/>
      <c r="E25" s="153">
        <f t="shared" si="0"/>
        <v>0</v>
      </c>
    </row>
    <row r="26" spans="1:5" x14ac:dyDescent="0.3">
      <c r="A26" s="5"/>
      <c r="B26" s="4"/>
      <c r="C26" s="164"/>
      <c r="D26" s="151"/>
      <c r="E26" s="153">
        <f t="shared" si="0"/>
        <v>0</v>
      </c>
    </row>
    <row r="27" spans="1:5" ht="14.5" thickBot="1" x14ac:dyDescent="0.35">
      <c r="A27" s="5"/>
      <c r="B27" s="4"/>
      <c r="C27" s="164"/>
      <c r="D27" s="151"/>
      <c r="E27" s="153">
        <f t="shared" si="0"/>
        <v>0</v>
      </c>
    </row>
    <row r="28" spans="1:5" ht="18" customHeight="1" thickBot="1" x14ac:dyDescent="0.35">
      <c r="A28" s="197" t="s">
        <v>40</v>
      </c>
      <c r="B28" s="199"/>
      <c r="C28" s="165">
        <f>SUM(C29:C33)</f>
        <v>0</v>
      </c>
      <c r="D28" s="117"/>
      <c r="E28" s="152">
        <f>SUM(E29:E33)</f>
        <v>0</v>
      </c>
    </row>
    <row r="29" spans="1:5" x14ac:dyDescent="0.3">
      <c r="A29" s="5"/>
      <c r="B29" s="4"/>
      <c r="C29" s="164"/>
      <c r="D29" s="151"/>
      <c r="E29" s="153">
        <f t="shared" si="0"/>
        <v>0</v>
      </c>
    </row>
    <row r="30" spans="1:5" x14ac:dyDescent="0.3">
      <c r="A30" s="5"/>
      <c r="B30" s="4"/>
      <c r="C30" s="164"/>
      <c r="D30" s="151"/>
      <c r="E30" s="153">
        <f t="shared" si="0"/>
        <v>0</v>
      </c>
    </row>
    <row r="31" spans="1:5" x14ac:dyDescent="0.3">
      <c r="A31" s="5"/>
      <c r="B31" s="4"/>
      <c r="C31" s="164"/>
      <c r="D31" s="151"/>
      <c r="E31" s="153">
        <f t="shared" si="0"/>
        <v>0</v>
      </c>
    </row>
    <row r="32" spans="1:5" x14ac:dyDescent="0.3">
      <c r="A32" s="5"/>
      <c r="B32" s="4"/>
      <c r="C32" s="164"/>
      <c r="D32" s="151"/>
      <c r="E32" s="153">
        <f t="shared" si="0"/>
        <v>0</v>
      </c>
    </row>
    <row r="33" spans="1:5" ht="14.5" thickBot="1" x14ac:dyDescent="0.35">
      <c r="A33" s="5"/>
      <c r="B33" s="4"/>
      <c r="C33" s="164"/>
      <c r="D33" s="151"/>
      <c r="E33" s="153">
        <f t="shared" si="0"/>
        <v>0</v>
      </c>
    </row>
    <row r="34" spans="1:5" ht="18" customHeight="1" thickBot="1" x14ac:dyDescent="0.35">
      <c r="A34" s="197" t="s">
        <v>41</v>
      </c>
      <c r="B34" s="199"/>
      <c r="C34" s="165">
        <f>SUM(C35:C38)</f>
        <v>0</v>
      </c>
      <c r="D34" s="117"/>
      <c r="E34" s="152">
        <f>SUM(E35:E38)</f>
        <v>0</v>
      </c>
    </row>
    <row r="35" spans="1:5" x14ac:dyDescent="0.3">
      <c r="A35" s="5"/>
      <c r="B35" s="4"/>
      <c r="C35" s="164"/>
      <c r="D35" s="151"/>
      <c r="E35" s="153">
        <f t="shared" si="0"/>
        <v>0</v>
      </c>
    </row>
    <row r="36" spans="1:5" x14ac:dyDescent="0.3">
      <c r="A36" s="5"/>
      <c r="B36" s="4"/>
      <c r="C36" s="164"/>
      <c r="D36" s="151"/>
      <c r="E36" s="153">
        <f t="shared" si="0"/>
        <v>0</v>
      </c>
    </row>
    <row r="37" spans="1:5" x14ac:dyDescent="0.3">
      <c r="A37" s="5"/>
      <c r="B37" s="4"/>
      <c r="C37" s="164"/>
      <c r="D37" s="151"/>
      <c r="E37" s="153">
        <f t="shared" si="0"/>
        <v>0</v>
      </c>
    </row>
    <row r="38" spans="1:5" x14ac:dyDescent="0.3">
      <c r="A38" s="5"/>
      <c r="B38" s="4"/>
      <c r="C38" s="164"/>
      <c r="D38" s="151"/>
      <c r="E38" s="153">
        <f t="shared" si="0"/>
        <v>0</v>
      </c>
    </row>
    <row r="39" spans="1:5" ht="18" x14ac:dyDescent="0.3">
      <c r="A39" s="10"/>
      <c r="B39" s="10"/>
      <c r="C39" s="166">
        <f>+C20+C28+C34</f>
        <v>0</v>
      </c>
      <c r="D39" s="10"/>
      <c r="E39" s="128">
        <f>E34+E28+E20</f>
        <v>0</v>
      </c>
    </row>
    <row r="40" spans="1:5" s="102" customFormat="1" ht="90" customHeight="1" thickBot="1" x14ac:dyDescent="0.4">
      <c r="A40" s="98" t="s">
        <v>136</v>
      </c>
      <c r="B40" s="99" t="s">
        <v>137</v>
      </c>
      <c r="C40" s="100" t="s">
        <v>68</v>
      </c>
      <c r="D40" s="100" t="s">
        <v>70</v>
      </c>
      <c r="E40" s="101" t="s">
        <v>63</v>
      </c>
    </row>
    <row r="41" spans="1:5" ht="54" customHeight="1" thickBot="1" x14ac:dyDescent="0.35">
      <c r="A41" s="17" t="s">
        <v>53</v>
      </c>
      <c r="B41" s="120"/>
      <c r="C41" s="191" t="s">
        <v>4</v>
      </c>
      <c r="D41" s="193" t="s">
        <v>5</v>
      </c>
      <c r="E41" s="195" t="s">
        <v>6</v>
      </c>
    </row>
    <row r="42" spans="1:5" ht="60" customHeight="1" thickBot="1" x14ac:dyDescent="0.35">
      <c r="A42" s="98" t="s">
        <v>175</v>
      </c>
      <c r="B42" s="98" t="s">
        <v>255</v>
      </c>
      <c r="C42" s="192"/>
      <c r="D42" s="194"/>
      <c r="E42" s="196"/>
    </row>
    <row r="43" spans="1:5" ht="16.5" customHeight="1" thickBot="1" x14ac:dyDescent="0.35">
      <c r="A43" s="197" t="s">
        <v>39</v>
      </c>
      <c r="B43" s="199"/>
      <c r="C43" s="165">
        <f>+SUM(C44:C46)</f>
        <v>0</v>
      </c>
      <c r="D43" s="119">
        <f>+SUM(D44:D46)</f>
        <v>0</v>
      </c>
      <c r="E43" s="154">
        <f>+SUM(E44:E46)</f>
        <v>0</v>
      </c>
    </row>
    <row r="44" spans="1:5" x14ac:dyDescent="0.3">
      <c r="A44" s="5"/>
      <c r="B44" s="4"/>
      <c r="C44" s="164"/>
      <c r="D44" s="151"/>
      <c r="E44" s="153">
        <f t="shared" ref="E44:E53" si="1">C44*D44</f>
        <v>0</v>
      </c>
    </row>
    <row r="45" spans="1:5" x14ac:dyDescent="0.3">
      <c r="A45" s="5"/>
      <c r="B45" s="4"/>
      <c r="C45" s="164"/>
      <c r="D45" s="151"/>
      <c r="E45" s="153">
        <f t="shared" si="1"/>
        <v>0</v>
      </c>
    </row>
    <row r="46" spans="1:5" ht="14.5" thickBot="1" x14ac:dyDescent="0.35">
      <c r="A46" s="5"/>
      <c r="B46" s="4"/>
      <c r="C46" s="164"/>
      <c r="D46" s="151"/>
      <c r="E46" s="153">
        <f t="shared" si="1"/>
        <v>0</v>
      </c>
    </row>
    <row r="47" spans="1:5" ht="18" customHeight="1" thickBot="1" x14ac:dyDescent="0.35">
      <c r="A47" s="197" t="s">
        <v>40</v>
      </c>
      <c r="B47" s="199"/>
      <c r="C47" s="165">
        <f>SUM(C48:C50)</f>
        <v>0</v>
      </c>
      <c r="D47" s="119">
        <f t="shared" ref="D47:E47" si="2">SUM(D48:D50)</f>
        <v>0</v>
      </c>
      <c r="E47" s="154">
        <f t="shared" si="2"/>
        <v>0</v>
      </c>
    </row>
    <row r="48" spans="1:5" x14ac:dyDescent="0.3">
      <c r="A48" s="5"/>
      <c r="B48" s="4"/>
      <c r="C48" s="164"/>
      <c r="D48" s="151"/>
      <c r="E48" s="153">
        <f t="shared" si="1"/>
        <v>0</v>
      </c>
    </row>
    <row r="49" spans="1:6" x14ac:dyDescent="0.3">
      <c r="A49" s="5"/>
      <c r="B49" s="4"/>
      <c r="C49" s="164"/>
      <c r="D49" s="151"/>
      <c r="E49" s="153">
        <f t="shared" si="1"/>
        <v>0</v>
      </c>
    </row>
    <row r="50" spans="1:6" ht="14.5" thickBot="1" x14ac:dyDescent="0.35">
      <c r="A50" s="5"/>
      <c r="B50" s="4"/>
      <c r="C50" s="164"/>
      <c r="D50" s="151"/>
      <c r="E50" s="153">
        <f t="shared" si="1"/>
        <v>0</v>
      </c>
    </row>
    <row r="51" spans="1:6" ht="18" customHeight="1" thickBot="1" x14ac:dyDescent="0.35">
      <c r="A51" s="197" t="s">
        <v>41</v>
      </c>
      <c r="B51" s="199"/>
      <c r="C51" s="165">
        <f>SUM(C52:C53)</f>
        <v>0</v>
      </c>
      <c r="D51" s="119">
        <f t="shared" ref="D51:E51" si="3">SUM(D52:D53)</f>
        <v>0</v>
      </c>
      <c r="E51" s="154">
        <f t="shared" si="3"/>
        <v>0</v>
      </c>
    </row>
    <row r="52" spans="1:6" x14ac:dyDescent="0.3">
      <c r="A52" s="5"/>
      <c r="B52" s="4"/>
      <c r="C52" s="164"/>
      <c r="D52" s="151"/>
      <c r="E52" s="153">
        <f t="shared" si="1"/>
        <v>0</v>
      </c>
    </row>
    <row r="53" spans="1:6" x14ac:dyDescent="0.3">
      <c r="A53" s="5"/>
      <c r="B53" s="4"/>
      <c r="C53" s="164"/>
      <c r="D53" s="151"/>
      <c r="E53" s="153">
        <f t="shared" si="1"/>
        <v>0</v>
      </c>
    </row>
    <row r="54" spans="1:6" ht="18.5" thickBot="1" x14ac:dyDescent="0.35">
      <c r="A54" s="10"/>
      <c r="B54" s="10"/>
      <c r="C54" s="167">
        <f>C51+C47+C43</f>
        <v>0</v>
      </c>
      <c r="D54" s="10"/>
      <c r="E54" s="128">
        <f>E51+E47+E43</f>
        <v>0</v>
      </c>
    </row>
    <row r="55" spans="1:6" ht="33" customHeight="1" thickBot="1" x14ac:dyDescent="0.35">
      <c r="A55" s="46" t="s">
        <v>0</v>
      </c>
      <c r="B55" s="81"/>
      <c r="C55" s="51">
        <f>C54+C39</f>
        <v>0</v>
      </c>
      <c r="D55" s="82"/>
      <c r="E55" s="52">
        <f>E39+E54</f>
        <v>0</v>
      </c>
    </row>
    <row r="56" spans="1:6" ht="30" customHeight="1" x14ac:dyDescent="0.3">
      <c r="A56" s="47"/>
      <c r="B56" s="50"/>
      <c r="C56" s="53" t="s">
        <v>4</v>
      </c>
      <c r="D56" s="48" t="s">
        <v>5</v>
      </c>
      <c r="E56" s="49" t="s">
        <v>6</v>
      </c>
    </row>
    <row r="57" spans="1:6" s="102" customFormat="1" ht="155.25" customHeight="1" x14ac:dyDescent="0.35">
      <c r="A57" s="103" t="s">
        <v>138</v>
      </c>
      <c r="B57" s="121" t="s">
        <v>177</v>
      </c>
      <c r="C57" s="100" t="s">
        <v>71</v>
      </c>
      <c r="D57" s="100" t="s">
        <v>8</v>
      </c>
      <c r="E57" s="101" t="s">
        <v>63</v>
      </c>
    </row>
    <row r="58" spans="1:6" ht="30" customHeight="1" x14ac:dyDescent="0.3">
      <c r="A58" s="54"/>
      <c r="B58" s="55"/>
      <c r="C58" s="48" t="s">
        <v>4</v>
      </c>
      <c r="D58" s="48" t="s">
        <v>5</v>
      </c>
      <c r="E58" s="49" t="s">
        <v>6</v>
      </c>
    </row>
    <row r="59" spans="1:6" ht="21" customHeight="1" x14ac:dyDescent="0.3">
      <c r="A59" s="6" t="s">
        <v>9</v>
      </c>
      <c r="B59" s="4"/>
      <c r="C59" s="162"/>
      <c r="D59" s="11"/>
      <c r="E59" s="127">
        <f>C59*D59</f>
        <v>0</v>
      </c>
    </row>
    <row r="60" spans="1:6" ht="33" customHeight="1" x14ac:dyDescent="0.3">
      <c r="A60" s="3" t="s">
        <v>58</v>
      </c>
      <c r="B60" s="4"/>
      <c r="C60" s="162"/>
      <c r="D60" s="11"/>
      <c r="E60" s="127">
        <f t="shared" ref="E60:E71" si="4">C60*D60</f>
        <v>0</v>
      </c>
    </row>
    <row r="61" spans="1:6" x14ac:dyDescent="0.3">
      <c r="A61" s="3" t="s">
        <v>59</v>
      </c>
      <c r="B61" s="4"/>
      <c r="C61" s="162"/>
      <c r="D61" s="11"/>
      <c r="E61" s="127">
        <f t="shared" si="4"/>
        <v>0</v>
      </c>
    </row>
    <row r="62" spans="1:6" ht="33" customHeight="1" x14ac:dyDescent="0.3">
      <c r="A62" s="6" t="s">
        <v>10</v>
      </c>
      <c r="B62" s="4"/>
      <c r="C62" s="162"/>
      <c r="D62" s="11"/>
      <c r="E62" s="127">
        <f t="shared" si="4"/>
        <v>0</v>
      </c>
    </row>
    <row r="63" spans="1:6" ht="33" customHeight="1" x14ac:dyDescent="0.3">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x14ac:dyDescent="0.3">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42" x14ac:dyDescent="0.3">
      <c r="A65" s="3" t="s">
        <v>145</v>
      </c>
      <c r="B65" s="4"/>
      <c r="C65" s="162"/>
      <c r="D65" s="11"/>
      <c r="E65" s="130">
        <v>0</v>
      </c>
    </row>
    <row r="66" spans="1:5" ht="28" x14ac:dyDescent="0.3">
      <c r="A66" s="3" t="s">
        <v>47</v>
      </c>
      <c r="B66" s="4"/>
      <c r="C66" s="162"/>
      <c r="D66" s="11"/>
      <c r="E66" s="127">
        <f t="shared" si="4"/>
        <v>0</v>
      </c>
    </row>
    <row r="67" spans="1:5" ht="21" customHeight="1" x14ac:dyDescent="0.3">
      <c r="A67" s="6" t="s">
        <v>11</v>
      </c>
      <c r="B67" s="4"/>
      <c r="C67" s="162"/>
      <c r="D67" s="11"/>
      <c r="E67" s="127">
        <f t="shared" si="4"/>
        <v>0</v>
      </c>
    </row>
    <row r="68" spans="1:5" ht="36" customHeight="1" x14ac:dyDescent="0.3">
      <c r="A68" s="6" t="s">
        <v>12</v>
      </c>
      <c r="B68" s="4"/>
      <c r="C68" s="162"/>
      <c r="D68" s="11"/>
      <c r="E68" s="127">
        <f t="shared" si="4"/>
        <v>0</v>
      </c>
    </row>
    <row r="69" spans="1:5" ht="33" customHeight="1" x14ac:dyDescent="0.3">
      <c r="A69" s="3" t="s">
        <v>13</v>
      </c>
      <c r="B69" s="4"/>
      <c r="C69" s="162"/>
      <c r="D69" s="11"/>
      <c r="E69" s="127">
        <f t="shared" si="4"/>
        <v>0</v>
      </c>
    </row>
    <row r="70" spans="1:5" ht="33" customHeight="1" x14ac:dyDescent="0.3">
      <c r="A70" s="6" t="s">
        <v>14</v>
      </c>
      <c r="B70" s="4"/>
      <c r="C70" s="162"/>
      <c r="D70" s="11"/>
      <c r="E70" s="127">
        <f t="shared" si="4"/>
        <v>0</v>
      </c>
    </row>
    <row r="71" spans="1:5" ht="21" customHeight="1" x14ac:dyDescent="0.3">
      <c r="A71" s="6" t="s">
        <v>7</v>
      </c>
      <c r="B71" s="4"/>
      <c r="C71" s="162"/>
      <c r="D71" s="11"/>
      <c r="E71" s="127">
        <f t="shared" si="4"/>
        <v>0</v>
      </c>
    </row>
    <row r="72" spans="1:5" ht="33" customHeight="1" x14ac:dyDescent="0.3">
      <c r="A72" s="6" t="s">
        <v>89</v>
      </c>
      <c r="B72" s="4"/>
      <c r="C72" s="162"/>
      <c r="D72" s="11"/>
      <c r="E72" s="130">
        <v>0</v>
      </c>
    </row>
    <row r="73" spans="1:5" ht="30" customHeight="1" x14ac:dyDescent="0.3">
      <c r="A73" s="56" t="s">
        <v>1</v>
      </c>
      <c r="B73" s="56"/>
      <c r="C73" s="57"/>
      <c r="D73" s="58"/>
      <c r="E73" s="131">
        <f>SUM(E59:E71)</f>
        <v>0</v>
      </c>
    </row>
    <row r="74" spans="1:5" s="102" customFormat="1" ht="157.5" customHeight="1" x14ac:dyDescent="0.35">
      <c r="A74" s="103" t="s">
        <v>139</v>
      </c>
      <c r="B74" s="103" t="s">
        <v>178</v>
      </c>
      <c r="C74" s="100" t="s">
        <v>72</v>
      </c>
      <c r="D74" s="100" t="s">
        <v>8</v>
      </c>
      <c r="E74" s="101" t="s">
        <v>63</v>
      </c>
    </row>
    <row r="75" spans="1:5" ht="30" customHeight="1" x14ac:dyDescent="0.3">
      <c r="A75" s="54"/>
      <c r="B75" s="55"/>
      <c r="C75" s="48" t="s">
        <v>4</v>
      </c>
      <c r="D75" s="48" t="s">
        <v>5</v>
      </c>
      <c r="E75" s="49" t="s">
        <v>6</v>
      </c>
    </row>
    <row r="76" spans="1:5" ht="21" customHeight="1" x14ac:dyDescent="0.3">
      <c r="A76" s="3" t="s">
        <v>15</v>
      </c>
      <c r="B76" s="4"/>
      <c r="C76" s="162"/>
      <c r="D76" s="11"/>
      <c r="E76" s="127">
        <f>C76*D76</f>
        <v>0</v>
      </c>
    </row>
    <row r="77" spans="1:5" ht="21" customHeight="1" x14ac:dyDescent="0.3">
      <c r="A77" s="3" t="s">
        <v>16</v>
      </c>
      <c r="B77" s="4"/>
      <c r="C77" s="162"/>
      <c r="D77" s="11"/>
      <c r="E77" s="127">
        <f t="shared" ref="E77:E90" si="6">C77*D77</f>
        <v>0</v>
      </c>
    </row>
    <row r="78" spans="1:5" ht="33" customHeight="1" x14ac:dyDescent="0.3">
      <c r="A78" s="6" t="s">
        <v>17</v>
      </c>
      <c r="B78" s="4"/>
      <c r="C78" s="162"/>
      <c r="D78" s="11"/>
      <c r="E78" s="127">
        <f t="shared" si="6"/>
        <v>0</v>
      </c>
    </row>
    <row r="79" spans="1:5" x14ac:dyDescent="0.3">
      <c r="A79" s="6" t="s">
        <v>18</v>
      </c>
      <c r="B79" s="4"/>
      <c r="C79" s="162"/>
      <c r="D79" s="11"/>
      <c r="E79" s="127">
        <f t="shared" si="6"/>
        <v>0</v>
      </c>
    </row>
    <row r="80" spans="1:5" x14ac:dyDescent="0.3">
      <c r="A80" s="6" t="s">
        <v>19</v>
      </c>
      <c r="B80" s="4"/>
      <c r="C80" s="162"/>
      <c r="D80" s="11"/>
      <c r="E80" s="127">
        <f t="shared" si="6"/>
        <v>0</v>
      </c>
    </row>
    <row r="81" spans="1:5" ht="21" customHeight="1" x14ac:dyDescent="0.3">
      <c r="A81" s="6" t="s">
        <v>20</v>
      </c>
      <c r="B81" s="4"/>
      <c r="C81" s="162"/>
      <c r="D81" s="11"/>
      <c r="E81" s="127">
        <f t="shared" si="6"/>
        <v>0</v>
      </c>
    </row>
    <row r="82" spans="1:5" ht="33" customHeight="1" x14ac:dyDescent="0.3">
      <c r="A82" s="6" t="s">
        <v>21</v>
      </c>
      <c r="B82" s="4"/>
      <c r="C82" s="162"/>
      <c r="D82" s="11"/>
      <c r="E82" s="127">
        <f t="shared" si="6"/>
        <v>0</v>
      </c>
    </row>
    <row r="83" spans="1:5" ht="21" customHeight="1" x14ac:dyDescent="0.3">
      <c r="A83" s="6" t="s">
        <v>22</v>
      </c>
      <c r="B83" s="4"/>
      <c r="C83" s="162"/>
      <c r="D83" s="11"/>
      <c r="E83" s="127">
        <f t="shared" si="6"/>
        <v>0</v>
      </c>
    </row>
    <row r="84" spans="1:5" ht="33" customHeight="1" x14ac:dyDescent="0.3">
      <c r="A84" s="7" t="s">
        <v>23</v>
      </c>
      <c r="B84" s="4"/>
      <c r="C84" s="162"/>
      <c r="D84" s="11"/>
      <c r="E84" s="127">
        <f t="shared" si="6"/>
        <v>0</v>
      </c>
    </row>
    <row r="85" spans="1:5" ht="33" customHeight="1" x14ac:dyDescent="0.3">
      <c r="A85" s="6" t="s">
        <v>64</v>
      </c>
      <c r="B85" s="4"/>
      <c r="C85" s="162"/>
      <c r="D85" s="11"/>
      <c r="E85" s="127">
        <f t="shared" si="6"/>
        <v>0</v>
      </c>
    </row>
    <row r="86" spans="1:5" ht="30" customHeight="1" x14ac:dyDescent="0.3">
      <c r="A86" s="6" t="s">
        <v>24</v>
      </c>
      <c r="B86" s="4"/>
      <c r="C86" s="162"/>
      <c r="D86" s="11"/>
      <c r="E86" s="127">
        <f t="shared" si="6"/>
        <v>0</v>
      </c>
    </row>
    <row r="87" spans="1:5" ht="21" customHeight="1" x14ac:dyDescent="0.3">
      <c r="A87" s="6" t="s">
        <v>25</v>
      </c>
      <c r="B87" s="4"/>
      <c r="C87" s="162"/>
      <c r="D87" s="11"/>
      <c r="E87" s="127">
        <f t="shared" si="6"/>
        <v>0</v>
      </c>
    </row>
    <row r="88" spans="1:5" ht="33" customHeight="1" x14ac:dyDescent="0.3">
      <c r="A88" s="6" t="s">
        <v>26</v>
      </c>
      <c r="B88" s="4"/>
      <c r="C88" s="162"/>
      <c r="D88" s="11"/>
      <c r="E88" s="127">
        <f t="shared" si="6"/>
        <v>0</v>
      </c>
    </row>
    <row r="89" spans="1:5" ht="21" customHeight="1" x14ac:dyDescent="0.3">
      <c r="A89" s="6" t="s">
        <v>27</v>
      </c>
      <c r="B89" s="4"/>
      <c r="C89" s="162"/>
      <c r="D89" s="11"/>
      <c r="E89" s="127">
        <f t="shared" si="6"/>
        <v>0</v>
      </c>
    </row>
    <row r="90" spans="1:5" ht="21" customHeight="1" x14ac:dyDescent="0.3">
      <c r="A90" s="6" t="s">
        <v>65</v>
      </c>
      <c r="B90" s="4"/>
      <c r="C90" s="162"/>
      <c r="D90" s="11"/>
      <c r="E90" s="127">
        <f t="shared" si="6"/>
        <v>0</v>
      </c>
    </row>
    <row r="91" spans="1:5" ht="30" customHeight="1" x14ac:dyDescent="0.3">
      <c r="A91" s="56" t="s">
        <v>2</v>
      </c>
      <c r="B91" s="56"/>
      <c r="C91" s="57"/>
      <c r="D91" s="58"/>
      <c r="E91" s="131">
        <f>SUM(E76:E90)</f>
        <v>0</v>
      </c>
    </row>
    <row r="92" spans="1:5" ht="12.75" customHeight="1" thickBot="1" x14ac:dyDescent="0.35">
      <c r="A92" s="16"/>
      <c r="B92" s="70"/>
      <c r="C92" s="83"/>
      <c r="D92" s="83"/>
      <c r="E92" s="83"/>
    </row>
    <row r="93" spans="1:5" ht="45.75" customHeight="1" x14ac:dyDescent="0.3">
      <c r="A93" s="219" t="s">
        <v>149</v>
      </c>
      <c r="B93" s="220"/>
      <c r="C93" s="84"/>
      <c r="D93" s="83"/>
      <c r="E93" s="85"/>
    </row>
    <row r="94" spans="1:5" ht="30" customHeight="1" x14ac:dyDescent="0.3">
      <c r="A94" s="59" t="s">
        <v>67</v>
      </c>
      <c r="B94" s="132">
        <f>E91+E73+E55</f>
        <v>0</v>
      </c>
      <c r="C94" s="84"/>
      <c r="D94" s="83"/>
      <c r="E94" s="85"/>
    </row>
    <row r="95" spans="1:5" ht="12.75" customHeight="1" x14ac:dyDescent="0.3">
      <c r="A95" s="39" t="s">
        <v>121</v>
      </c>
      <c r="B95" s="40">
        <v>0.1</v>
      </c>
      <c r="C95" s="84"/>
      <c r="D95" s="83"/>
      <c r="E95" s="85"/>
    </row>
    <row r="96" spans="1:5" s="87" customFormat="1" ht="30" customHeight="1" x14ac:dyDescent="0.35">
      <c r="A96" s="59" t="s">
        <v>3</v>
      </c>
      <c r="B96" s="133">
        <f>IF(B95&gt;0.1,"Le taux de majoration pour frais de gestion est plafonné à 10 %",E55*B95)</f>
        <v>0</v>
      </c>
      <c r="C96" s="86"/>
      <c r="D96" s="86"/>
      <c r="E96" s="86"/>
    </row>
    <row r="97" spans="1:5" ht="12.75" customHeight="1" x14ac:dyDescent="0.3">
      <c r="A97" s="88"/>
      <c r="B97" s="89"/>
      <c r="C97" s="84"/>
      <c r="D97" s="83"/>
      <c r="E97" s="85"/>
    </row>
    <row r="98" spans="1:5" s="87" customFormat="1" ht="30" customHeight="1" x14ac:dyDescent="0.35">
      <c r="A98" s="59" t="s">
        <v>118</v>
      </c>
      <c r="B98" s="133">
        <f>B94+B96</f>
        <v>0</v>
      </c>
      <c r="C98" s="86"/>
    </row>
    <row r="99" spans="1:5" ht="14.5" thickBot="1" x14ac:dyDescent="0.35">
      <c r="A99" s="31"/>
      <c r="B99" s="32"/>
      <c r="C99" s="9"/>
    </row>
    <row r="100" spans="1:5" x14ac:dyDescent="0.3">
      <c r="A100" s="19"/>
      <c r="B100" s="8"/>
      <c r="C100" s="9"/>
    </row>
    <row r="101" spans="1:5" ht="30" customHeight="1" x14ac:dyDescent="0.3">
      <c r="A101" s="47" t="s">
        <v>68</v>
      </c>
      <c r="B101" s="57">
        <f>C55</f>
        <v>0</v>
      </c>
      <c r="C101" s="84"/>
      <c r="D101" s="68"/>
      <c r="E101" s="68"/>
    </row>
    <row r="103" spans="1:5" ht="30" customHeight="1" x14ac:dyDescent="0.3">
      <c r="A103" s="47" t="s">
        <v>69</v>
      </c>
      <c r="B103" s="56">
        <f>B101/12</f>
        <v>0</v>
      </c>
      <c r="C103" s="85"/>
      <c r="D103" s="83"/>
      <c r="E103" s="85"/>
    </row>
    <row r="106" spans="1:5" ht="28" x14ac:dyDescent="0.3">
      <c r="A106" s="60" t="s">
        <v>159</v>
      </c>
      <c r="B106" s="61" t="str">
        <f>IF(B$98=0,"",(E55+B96)/B$98)</f>
        <v/>
      </c>
    </row>
    <row r="107" spans="1:5" ht="28" x14ac:dyDescent="0.3">
      <c r="A107" s="60" t="s">
        <v>160</v>
      </c>
      <c r="B107" s="61" t="str">
        <f>IF(B$98=0,"",E73/B$98)</f>
        <v/>
      </c>
    </row>
    <row r="108" spans="1:5" ht="28" x14ac:dyDescent="0.3">
      <c r="A108" s="60" t="s">
        <v>161</v>
      </c>
      <c r="B108" s="61" t="str">
        <f>IF(B$98=0,"",E91/B$98)</f>
        <v/>
      </c>
    </row>
    <row r="110" spans="1:5" ht="30" customHeight="1" x14ac:dyDescent="0.3">
      <c r="A110" s="47" t="s">
        <v>46</v>
      </c>
      <c r="B110" s="134" t="str">
        <f>IF(B98=0,"",B98/B6)</f>
        <v/>
      </c>
    </row>
    <row r="111" spans="1:5" ht="9" customHeight="1" x14ac:dyDescent="0.3"/>
    <row r="112" spans="1:5" ht="9" customHeight="1" x14ac:dyDescent="0.3"/>
    <row r="113" spans="1:5" ht="9" customHeight="1" x14ac:dyDescent="0.3"/>
    <row r="114" spans="1:5" ht="9" customHeight="1" x14ac:dyDescent="0.3"/>
    <row r="115" spans="1:5" ht="34.5" customHeight="1" thickBot="1" x14ac:dyDescent="0.35">
      <c r="A115" s="200" t="s">
        <v>113</v>
      </c>
      <c r="B115" s="201"/>
      <c r="C115" s="201"/>
      <c r="D115" s="201"/>
      <c r="E115" s="202"/>
    </row>
    <row r="116" spans="1:5" s="102" customFormat="1" ht="41.25" customHeight="1" x14ac:dyDescent="0.35">
      <c r="A116" s="229" t="s">
        <v>114</v>
      </c>
      <c r="B116" s="235" t="s">
        <v>126</v>
      </c>
      <c r="C116" s="235" t="s">
        <v>115</v>
      </c>
      <c r="D116" s="225" t="s">
        <v>116</v>
      </c>
      <c r="E116" s="226"/>
    </row>
    <row r="117" spans="1:5" s="102" customFormat="1" ht="15" hidden="1" customHeight="1" x14ac:dyDescent="0.35">
      <c r="A117" s="230"/>
      <c r="B117" s="236"/>
      <c r="C117" s="236"/>
      <c r="D117" s="227"/>
      <c r="E117" s="228"/>
    </row>
    <row r="118" spans="1:5" s="102" customFormat="1" ht="15.5" x14ac:dyDescent="0.35">
      <c r="A118" s="230"/>
      <c r="B118" s="236"/>
      <c r="C118" s="236"/>
      <c r="D118" s="221" t="s">
        <v>111</v>
      </c>
      <c r="E118" s="223" t="s">
        <v>112</v>
      </c>
    </row>
    <row r="119" spans="1:5" s="102" customFormat="1" ht="21" customHeight="1" thickBot="1" x14ac:dyDescent="0.4">
      <c r="A119" s="231"/>
      <c r="B119" s="236"/>
      <c r="C119" s="236"/>
      <c r="D119" s="222"/>
      <c r="E119" s="224"/>
    </row>
    <row r="120" spans="1:5" s="79" customFormat="1" ht="25.5" customHeight="1" x14ac:dyDescent="0.35">
      <c r="A120" s="203"/>
      <c r="B120" s="232"/>
      <c r="C120" s="104" t="s">
        <v>55</v>
      </c>
      <c r="D120" s="107"/>
      <c r="E120" s="107"/>
    </row>
    <row r="121" spans="1:5" s="79" customFormat="1" ht="25.5" customHeight="1" x14ac:dyDescent="0.35">
      <c r="A121" s="204"/>
      <c r="B121" s="233"/>
      <c r="C121" s="105" t="s">
        <v>56</v>
      </c>
      <c r="D121" s="108"/>
      <c r="E121" s="108"/>
    </row>
    <row r="122" spans="1:5" s="79" customFormat="1" ht="25.5" customHeight="1" x14ac:dyDescent="0.35">
      <c r="A122" s="204"/>
      <c r="B122" s="233"/>
      <c r="C122" s="105" t="s">
        <v>66</v>
      </c>
      <c r="D122" s="108"/>
      <c r="E122" s="108"/>
    </row>
    <row r="123" spans="1:5" s="79" customFormat="1" ht="25.5" customHeight="1" thickBot="1" x14ac:dyDescent="0.4">
      <c r="A123" s="205"/>
      <c r="B123" s="234"/>
      <c r="C123" s="106" t="s">
        <v>57</v>
      </c>
      <c r="D123" s="109"/>
      <c r="E123" s="109"/>
    </row>
    <row r="124" spans="1:5" s="79" customFormat="1" ht="25.5" customHeight="1" x14ac:dyDescent="0.35">
      <c r="A124" s="203"/>
      <c r="B124" s="232"/>
      <c r="C124" s="104" t="s">
        <v>55</v>
      </c>
      <c r="D124" s="107"/>
      <c r="E124" s="107"/>
    </row>
    <row r="125" spans="1:5" s="79" customFormat="1" ht="25.5" customHeight="1" x14ac:dyDescent="0.35">
      <c r="A125" s="204"/>
      <c r="B125" s="233"/>
      <c r="C125" s="105" t="s">
        <v>56</v>
      </c>
      <c r="D125" s="108"/>
      <c r="E125" s="108"/>
    </row>
    <row r="126" spans="1:5" s="79" customFormat="1" ht="25.5" customHeight="1" x14ac:dyDescent="0.35">
      <c r="A126" s="204"/>
      <c r="B126" s="233"/>
      <c r="C126" s="105" t="s">
        <v>66</v>
      </c>
      <c r="D126" s="108"/>
      <c r="E126" s="108"/>
    </row>
    <row r="127" spans="1:5" s="79" customFormat="1" ht="25.5" customHeight="1" thickBot="1" x14ac:dyDescent="0.4">
      <c r="A127" s="205"/>
      <c r="B127" s="234"/>
      <c r="C127" s="106" t="s">
        <v>57</v>
      </c>
      <c r="D127" s="109"/>
      <c r="E127" s="109"/>
    </row>
    <row r="128" spans="1:5" s="79" customFormat="1" ht="25.5" customHeight="1" x14ac:dyDescent="0.35">
      <c r="A128" s="203"/>
      <c r="B128" s="232"/>
      <c r="C128" s="104" t="s">
        <v>55</v>
      </c>
      <c r="D128" s="107"/>
      <c r="E128" s="107"/>
    </row>
    <row r="129" spans="1:5" s="79" customFormat="1" ht="25.5" customHeight="1" x14ac:dyDescent="0.35">
      <c r="A129" s="204"/>
      <c r="B129" s="233"/>
      <c r="C129" s="105" t="s">
        <v>56</v>
      </c>
      <c r="D129" s="108"/>
      <c r="E129" s="108"/>
    </row>
    <row r="130" spans="1:5" s="79" customFormat="1" ht="25.5" customHeight="1" x14ac:dyDescent="0.35">
      <c r="A130" s="204"/>
      <c r="B130" s="233"/>
      <c r="C130" s="105" t="s">
        <v>66</v>
      </c>
      <c r="D130" s="108"/>
      <c r="E130" s="108"/>
    </row>
    <row r="131" spans="1:5" s="79" customFormat="1" ht="25.5" customHeight="1" thickBot="1" x14ac:dyDescent="0.4">
      <c r="A131" s="205"/>
      <c r="B131" s="234"/>
      <c r="C131" s="106" t="s">
        <v>57</v>
      </c>
      <c r="D131" s="109"/>
      <c r="E131" s="109"/>
    </row>
    <row r="132" spans="1:5" ht="27.75" customHeight="1" x14ac:dyDescent="0.3">
      <c r="A132" s="90"/>
      <c r="C132" s="62" t="s">
        <v>119</v>
      </c>
      <c r="D132" s="63">
        <f>SUM(D120:D131)</f>
        <v>0</v>
      </c>
      <c r="E132" s="111"/>
    </row>
    <row r="133" spans="1:5" ht="28" x14ac:dyDescent="0.3">
      <c r="A133" s="91"/>
      <c r="B133" s="92"/>
      <c r="C133" s="62" t="s">
        <v>122</v>
      </c>
      <c r="D133" s="111"/>
      <c r="E133" s="63">
        <f>SUM(E120:E131)</f>
        <v>0</v>
      </c>
    </row>
    <row r="134" spans="1:5" ht="14.5" thickBot="1" x14ac:dyDescent="0.35">
      <c r="C134" s="33"/>
      <c r="D134" s="70"/>
      <c r="E134" s="34"/>
    </row>
    <row r="135" spans="1:5" x14ac:dyDescent="0.3">
      <c r="A135" s="93"/>
      <c r="B135" s="110" t="s">
        <v>117</v>
      </c>
      <c r="C135" s="33"/>
      <c r="D135" s="70"/>
      <c r="E135" s="34"/>
    </row>
    <row r="136" spans="1:5" ht="20.25" customHeight="1" x14ac:dyDescent="0.3">
      <c r="A136" s="35" t="s">
        <v>376</v>
      </c>
      <c r="B136" s="36">
        <f>B98</f>
        <v>0</v>
      </c>
      <c r="C136" s="14"/>
      <c r="D136" s="9"/>
    </row>
    <row r="137" spans="1:5" ht="20.25" customHeight="1" x14ac:dyDescent="0.3">
      <c r="A137" s="35" t="s">
        <v>119</v>
      </c>
      <c r="B137" s="36">
        <f>D132</f>
        <v>0</v>
      </c>
      <c r="C137" s="14"/>
      <c r="D137" s="9"/>
    </row>
    <row r="138" spans="1:5" ht="20.25" customHeight="1" thickBot="1" x14ac:dyDescent="0.35">
      <c r="A138" s="37" t="s">
        <v>120</v>
      </c>
      <c r="B138" s="38">
        <f>B136+B137</f>
        <v>0</v>
      </c>
    </row>
    <row r="141" spans="1:5" ht="55.5" customHeight="1" x14ac:dyDescent="0.3">
      <c r="A141" s="188" t="s">
        <v>311</v>
      </c>
      <c r="B141" s="190"/>
      <c r="C141" s="190"/>
      <c r="D141" s="190"/>
      <c r="E141" s="190"/>
    </row>
  </sheetData>
  <mergeCells count="33">
    <mergeCell ref="A128:A131"/>
    <mergeCell ref="A93:B93"/>
    <mergeCell ref="D118:D119"/>
    <mergeCell ref="E118:E119"/>
    <mergeCell ref="D116:E117"/>
    <mergeCell ref="A116:A119"/>
    <mergeCell ref="B128:B131"/>
    <mergeCell ref="B116:B119"/>
    <mergeCell ref="C116:C119"/>
    <mergeCell ref="B120:B123"/>
    <mergeCell ref="B124:B127"/>
    <mergeCell ref="A1:E1"/>
    <mergeCell ref="A16:E16"/>
    <mergeCell ref="A10:E10"/>
    <mergeCell ref="A11:E11"/>
    <mergeCell ref="A12:E12"/>
    <mergeCell ref="A14:E14"/>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51" zoomScaleNormal="100" workbookViewId="0">
      <selection activeCell="L83" sqref="L83"/>
    </sheetView>
  </sheetViews>
  <sheetFormatPr baseColWidth="10" defaultRowHeight="14.5" x14ac:dyDescent="0.35"/>
  <sheetData>
    <row r="1" spans="1:14" ht="15" thickBot="1" x14ac:dyDescent="0.4"/>
    <row r="2" spans="1:14" ht="43.5" customHeight="1" thickBot="1" x14ac:dyDescent="0.4">
      <c r="A2" s="243" t="s">
        <v>48</v>
      </c>
      <c r="B2" s="244"/>
      <c r="C2" s="244"/>
      <c r="D2" s="244"/>
      <c r="E2" s="244"/>
      <c r="F2" s="244"/>
      <c r="G2" s="244"/>
      <c r="H2" s="244"/>
      <c r="I2" s="244"/>
      <c r="J2" s="244"/>
      <c r="K2" s="244"/>
      <c r="L2" s="244"/>
      <c r="M2" s="244"/>
      <c r="N2" s="245"/>
    </row>
    <row r="4" spans="1:14" s="21" customFormat="1" x14ac:dyDescent="0.35">
      <c r="A4" s="21" t="s">
        <v>60</v>
      </c>
    </row>
    <row r="5" spans="1:14" ht="15" thickBot="1" x14ac:dyDescent="0.4"/>
    <row r="6" spans="1:14" ht="32.25" customHeight="1" thickBot="1" x14ac:dyDescent="0.4">
      <c r="F6" s="252" t="s">
        <v>29</v>
      </c>
      <c r="G6" s="253"/>
      <c r="H6" s="253"/>
      <c r="I6" s="253"/>
      <c r="J6" s="253"/>
      <c r="K6" s="254"/>
    </row>
    <row r="7" spans="1:14" ht="15" thickBot="1" x14ac:dyDescent="0.4"/>
    <row r="8" spans="1:14" ht="75.75" customHeight="1" thickTop="1" thickBot="1" x14ac:dyDescent="0.5">
      <c r="B8" s="246" t="s">
        <v>28</v>
      </c>
      <c r="C8" s="247"/>
      <c r="D8" s="247"/>
      <c r="E8" s="247"/>
      <c r="F8" s="247"/>
      <c r="G8" s="247"/>
      <c r="H8" s="247"/>
      <c r="I8" s="247"/>
      <c r="J8" s="247"/>
      <c r="K8" s="247"/>
      <c r="L8" s="247"/>
      <c r="M8" s="247"/>
      <c r="N8" s="248"/>
    </row>
    <row r="9" spans="1:14" ht="15" thickTop="1" x14ac:dyDescent="0.35"/>
    <row r="11" spans="1:14" ht="15" thickBot="1" x14ac:dyDescent="0.4"/>
    <row r="12" spans="1:14" ht="32.25" customHeight="1" thickBot="1" x14ac:dyDescent="0.4">
      <c r="F12" s="240" t="s">
        <v>30</v>
      </c>
      <c r="G12" s="241"/>
      <c r="H12" s="241"/>
      <c r="I12" s="241"/>
      <c r="J12" s="241"/>
      <c r="K12" s="242"/>
    </row>
    <row r="14" spans="1:14" x14ac:dyDescent="0.35">
      <c r="A14" s="18"/>
    </row>
    <row r="16" spans="1:14" ht="15" thickBot="1" x14ac:dyDescent="0.4"/>
    <row r="17" spans="2:14" ht="75.75" customHeight="1" thickTop="1" thickBot="1" x14ac:dyDescent="0.4">
      <c r="B17" s="237" t="s">
        <v>36</v>
      </c>
      <c r="C17" s="238"/>
      <c r="D17" s="238"/>
      <c r="E17" s="238"/>
      <c r="F17" s="238"/>
      <c r="G17" s="238"/>
      <c r="H17" s="238"/>
      <c r="I17" s="238"/>
      <c r="J17" s="238"/>
      <c r="K17" s="238"/>
      <c r="L17" s="238"/>
      <c r="M17" s="238"/>
      <c r="N17" s="239"/>
    </row>
    <row r="18" spans="2:14" ht="15" thickTop="1" x14ac:dyDescent="0.35"/>
    <row r="19" spans="2:14" ht="15" thickBot="1" x14ac:dyDescent="0.4"/>
    <row r="20" spans="2:14" ht="36" customHeight="1" thickTop="1" thickBot="1" x14ac:dyDescent="0.4">
      <c r="B20" s="249" t="s">
        <v>31</v>
      </c>
      <c r="C20" s="250"/>
      <c r="D20" s="250"/>
      <c r="E20" s="250"/>
      <c r="F20" s="251"/>
    </row>
    <row r="21" spans="2:14" ht="15" thickTop="1" x14ac:dyDescent="0.35"/>
    <row r="22" spans="2:14" ht="15" thickBot="1" x14ac:dyDescent="0.4"/>
    <row r="23" spans="2:14" ht="61.5" customHeight="1" thickTop="1" thickBot="1" x14ac:dyDescent="0.4">
      <c r="B23" s="237" t="s">
        <v>32</v>
      </c>
      <c r="C23" s="238"/>
      <c r="D23" s="238"/>
      <c r="E23" s="238"/>
      <c r="F23" s="238"/>
      <c r="G23" s="238"/>
      <c r="H23" s="238"/>
      <c r="I23" s="238"/>
      <c r="J23" s="238"/>
      <c r="K23" s="238"/>
      <c r="L23" s="238"/>
      <c r="M23" s="238"/>
      <c r="N23" s="239"/>
    </row>
    <row r="24" spans="2:14" ht="15" thickTop="1" x14ac:dyDescent="0.35"/>
    <row r="25" spans="2:14" ht="15" thickBot="1" x14ac:dyDescent="0.4"/>
    <row r="26" spans="2:14" ht="61.5" customHeight="1" thickTop="1" thickBot="1" x14ac:dyDescent="0.4">
      <c r="B26" s="255" t="s">
        <v>42</v>
      </c>
      <c r="C26" s="238"/>
      <c r="D26" s="238"/>
      <c r="E26" s="238"/>
      <c r="F26" s="238"/>
      <c r="G26" s="238"/>
      <c r="H26" s="238"/>
      <c r="I26" s="238"/>
      <c r="J26" s="238"/>
      <c r="K26" s="238"/>
      <c r="L26" s="238"/>
      <c r="M26" s="238"/>
      <c r="N26" s="239"/>
    </row>
    <row r="27" spans="2:14" ht="15" thickTop="1" x14ac:dyDescent="0.35"/>
    <row r="30" spans="2:14" ht="15" thickBot="1" x14ac:dyDescent="0.4"/>
    <row r="31" spans="2:14" ht="75.75" customHeight="1" thickTop="1" thickBot="1" x14ac:dyDescent="0.4">
      <c r="B31" s="237" t="s">
        <v>33</v>
      </c>
      <c r="C31" s="238"/>
      <c r="D31" s="238"/>
      <c r="E31" s="238"/>
      <c r="F31" s="238"/>
      <c r="G31" s="238"/>
      <c r="H31" s="238"/>
      <c r="I31" s="238"/>
      <c r="J31" s="238"/>
      <c r="K31" s="238"/>
      <c r="L31" s="238"/>
      <c r="M31" s="238"/>
      <c r="N31" s="239"/>
    </row>
    <row r="32" spans="2:14" ht="15" thickTop="1" x14ac:dyDescent="0.35"/>
    <row r="33" spans="2:14" ht="15" thickBot="1" x14ac:dyDescent="0.4"/>
    <row r="34" spans="2:14" ht="36" customHeight="1" thickTop="1" thickBot="1" x14ac:dyDescent="0.4">
      <c r="B34" s="249" t="s">
        <v>31</v>
      </c>
      <c r="C34" s="250"/>
      <c r="D34" s="250"/>
      <c r="E34" s="250"/>
      <c r="F34" s="251"/>
    </row>
    <row r="35" spans="2:14" ht="15" thickTop="1" x14ac:dyDescent="0.35"/>
    <row r="36" spans="2:14" ht="15" thickBot="1" x14ac:dyDescent="0.4"/>
    <row r="37" spans="2:14" ht="72" customHeight="1" thickTop="1" thickBot="1" x14ac:dyDescent="0.4">
      <c r="B37" s="237" t="s">
        <v>38</v>
      </c>
      <c r="C37" s="238"/>
      <c r="D37" s="238"/>
      <c r="E37" s="238"/>
      <c r="F37" s="238"/>
      <c r="G37" s="238"/>
      <c r="H37" s="238"/>
      <c r="I37" s="238"/>
      <c r="J37" s="238"/>
      <c r="K37" s="238"/>
      <c r="L37" s="238"/>
      <c r="M37" s="238"/>
      <c r="N37" s="239"/>
    </row>
    <row r="38" spans="2:14" ht="15" thickTop="1" x14ac:dyDescent="0.35"/>
    <row r="39" spans="2:14" ht="15" thickBot="1" x14ac:dyDescent="0.4"/>
    <row r="40" spans="2:14" ht="61.5" customHeight="1" thickTop="1" thickBot="1" x14ac:dyDescent="0.4">
      <c r="B40" s="237" t="s">
        <v>34</v>
      </c>
      <c r="C40" s="238"/>
      <c r="D40" s="238"/>
      <c r="E40" s="238"/>
      <c r="F40" s="238"/>
      <c r="G40" s="238"/>
      <c r="H40" s="238"/>
      <c r="I40" s="238"/>
      <c r="J40" s="238"/>
      <c r="K40" s="238"/>
      <c r="L40" s="238"/>
      <c r="M40" s="238"/>
      <c r="N40" s="239"/>
    </row>
    <row r="41" spans="2:14" ht="15" thickTop="1" x14ac:dyDescent="0.35"/>
    <row r="42" spans="2:14" ht="15" thickBot="1" x14ac:dyDescent="0.4"/>
    <row r="43" spans="2:14" ht="61.5" customHeight="1" thickTop="1" thickBot="1" x14ac:dyDescent="0.4">
      <c r="B43" s="237" t="s">
        <v>35</v>
      </c>
      <c r="C43" s="238"/>
      <c r="D43" s="238"/>
      <c r="E43" s="238"/>
      <c r="F43" s="238"/>
      <c r="G43" s="238"/>
      <c r="H43" s="238"/>
      <c r="I43" s="238"/>
      <c r="J43" s="238"/>
      <c r="K43" s="238"/>
      <c r="L43" s="238"/>
      <c r="M43" s="238"/>
      <c r="N43" s="239"/>
    </row>
    <row r="44" spans="2:14" ht="15" thickTop="1" x14ac:dyDescent="0.35"/>
    <row r="45" spans="2:14" ht="15" thickBot="1" x14ac:dyDescent="0.4"/>
    <row r="46" spans="2:14" ht="61.5" customHeight="1" thickTop="1" thickBot="1" x14ac:dyDescent="0.4">
      <c r="B46" s="255" t="s">
        <v>49</v>
      </c>
      <c r="C46" s="238"/>
      <c r="D46" s="238"/>
      <c r="E46" s="238"/>
      <c r="F46" s="238"/>
      <c r="G46" s="238"/>
      <c r="H46" s="238"/>
      <c r="I46" s="238"/>
      <c r="J46" s="238"/>
      <c r="K46" s="238"/>
      <c r="L46" s="238"/>
      <c r="M46" s="238"/>
      <c r="N46" s="239"/>
    </row>
    <row r="47" spans="2:14" ht="15" thickTop="1" x14ac:dyDescent="0.35"/>
    <row r="50" spans="2:14" ht="15" thickBot="1" x14ac:dyDescent="0.4"/>
    <row r="51" spans="2:14" ht="75.75" customHeight="1" thickTop="1" thickBot="1" x14ac:dyDescent="0.4">
      <c r="B51" s="255" t="s">
        <v>50</v>
      </c>
      <c r="C51" s="238"/>
      <c r="D51" s="238"/>
      <c r="E51" s="238"/>
      <c r="F51" s="238"/>
      <c r="G51" s="238"/>
      <c r="H51" s="238"/>
      <c r="I51" s="238"/>
      <c r="J51" s="238"/>
      <c r="K51" s="238"/>
      <c r="L51" s="238"/>
      <c r="M51" s="238"/>
      <c r="N51" s="239"/>
    </row>
    <row r="52" spans="2:14" ht="15" thickTop="1" x14ac:dyDescent="0.35"/>
    <row r="53" spans="2:14" ht="15" thickBot="1" x14ac:dyDescent="0.4"/>
    <row r="54" spans="2:14" ht="36" customHeight="1" thickTop="1" thickBot="1" x14ac:dyDescent="0.4">
      <c r="B54" s="249" t="s">
        <v>31</v>
      </c>
      <c r="C54" s="250"/>
      <c r="D54" s="250"/>
      <c r="E54" s="250"/>
      <c r="F54" s="251"/>
    </row>
    <row r="55" spans="2:14" ht="15" thickTop="1" x14ac:dyDescent="0.35"/>
    <row r="56" spans="2:14" ht="15" thickBot="1" x14ac:dyDescent="0.4"/>
    <row r="57" spans="2:14" ht="72" customHeight="1" thickTop="1" thickBot="1" x14ac:dyDescent="0.4">
      <c r="B57" s="255" t="s">
        <v>51</v>
      </c>
      <c r="C57" s="238"/>
      <c r="D57" s="238"/>
      <c r="E57" s="238"/>
      <c r="F57" s="238"/>
      <c r="G57" s="238"/>
      <c r="H57" s="238"/>
      <c r="I57" s="238"/>
      <c r="J57" s="238"/>
      <c r="K57" s="238"/>
      <c r="L57" s="238"/>
      <c r="M57" s="238"/>
      <c r="N57" s="239"/>
    </row>
    <row r="58" spans="2:14" ht="15" thickTop="1" x14ac:dyDescent="0.35"/>
    <row r="59" spans="2:14" ht="15" thickBot="1" x14ac:dyDescent="0.4"/>
    <row r="60" spans="2:14" ht="71.25" customHeight="1" thickTop="1" thickBot="1" x14ac:dyDescent="0.4">
      <c r="B60" s="237" t="s">
        <v>37</v>
      </c>
      <c r="C60" s="238"/>
      <c r="D60" s="238"/>
      <c r="E60" s="238"/>
      <c r="F60" s="238"/>
      <c r="G60" s="238"/>
      <c r="H60" s="238"/>
      <c r="I60" s="238"/>
      <c r="J60" s="238"/>
      <c r="K60" s="238"/>
      <c r="L60" s="238"/>
      <c r="M60" s="238"/>
      <c r="N60" s="239"/>
    </row>
    <row r="61" spans="2:14" ht="15" thickTop="1" x14ac:dyDescent="0.35"/>
    <row r="65" spans="2:14" ht="15" thickBot="1" x14ac:dyDescent="0.4"/>
    <row r="66" spans="2:14" ht="75.75" customHeight="1" thickTop="1" thickBot="1" x14ac:dyDescent="0.4">
      <c r="B66" s="256" t="s">
        <v>45</v>
      </c>
      <c r="C66" s="257"/>
      <c r="D66" s="257"/>
      <c r="E66" s="257"/>
      <c r="F66" s="257"/>
      <c r="G66" s="257"/>
      <c r="H66" s="257"/>
      <c r="I66" s="257"/>
      <c r="J66" s="257"/>
      <c r="K66" s="257"/>
      <c r="L66" s="257"/>
      <c r="M66" s="257"/>
      <c r="N66" s="258"/>
    </row>
    <row r="67" spans="2:14" ht="15" thickTop="1" x14ac:dyDescent="0.35"/>
    <row r="68" spans="2:14" ht="15" thickBot="1" x14ac:dyDescent="0.4"/>
    <row r="69" spans="2:14" ht="98.25" customHeight="1" thickTop="1" thickBot="1" x14ac:dyDescent="0.4">
      <c r="B69" s="255" t="s">
        <v>44</v>
      </c>
      <c r="C69" s="238"/>
      <c r="D69" s="238"/>
      <c r="E69" s="238"/>
      <c r="F69" s="238"/>
      <c r="G69" s="238"/>
      <c r="H69" s="238"/>
      <c r="I69" s="238"/>
      <c r="J69" s="238"/>
      <c r="K69" s="238"/>
      <c r="L69" s="238"/>
      <c r="M69" s="238"/>
      <c r="N69" s="239"/>
    </row>
    <row r="70" spans="2:14" ht="31.5" customHeight="1" thickTop="1" x14ac:dyDescent="0.35"/>
    <row r="71" spans="2:14" ht="15" thickBot="1" x14ac:dyDescent="0.4"/>
    <row r="72" spans="2:14" ht="60" customHeight="1" thickTop="1" thickBot="1" x14ac:dyDescent="0.4">
      <c r="B72" s="255" t="s">
        <v>43</v>
      </c>
      <c r="C72" s="238"/>
      <c r="D72" s="238"/>
      <c r="E72" s="238"/>
      <c r="F72" s="238"/>
      <c r="G72" s="238"/>
      <c r="H72" s="238"/>
      <c r="I72" s="238"/>
      <c r="J72" s="238"/>
      <c r="K72" s="238"/>
      <c r="L72" s="238"/>
      <c r="M72" s="238"/>
      <c r="N72" s="239"/>
    </row>
    <row r="73" spans="2:14" ht="15" thickTop="1" x14ac:dyDescent="0.35"/>
    <row r="74" spans="2:14" ht="15" thickBot="1" x14ac:dyDescent="0.4"/>
    <row r="75" spans="2:14" ht="48.75" customHeight="1" thickTop="1" thickBot="1" x14ac:dyDescent="0.4">
      <c r="B75" s="255" t="s">
        <v>61</v>
      </c>
      <c r="C75" s="238"/>
      <c r="D75" s="238"/>
      <c r="E75" s="238"/>
      <c r="F75" s="238"/>
      <c r="G75" s="238"/>
      <c r="H75" s="238"/>
      <c r="I75" s="238"/>
      <c r="J75" s="238"/>
      <c r="K75" s="238"/>
      <c r="L75" s="238"/>
      <c r="M75" s="238"/>
      <c r="N75" s="239"/>
    </row>
    <row r="76" spans="2:14" ht="15" thickTop="1" x14ac:dyDescent="0.35"/>
  </sheetData>
  <mergeCells count="22">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 ref="B23:N23"/>
    <mergeCell ref="F12:K12"/>
    <mergeCell ref="A2:N2"/>
    <mergeCell ref="B8:N8"/>
    <mergeCell ref="B17:N17"/>
    <mergeCell ref="B20:F20"/>
    <mergeCell ref="F6:K6"/>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31" sqref="D31"/>
    </sheetView>
  </sheetViews>
  <sheetFormatPr baseColWidth="10" defaultRowHeight="14.5" x14ac:dyDescent="0.35"/>
  <cols>
    <col min="2" max="2" width="8" customWidth="1"/>
    <col min="3" max="3" width="60.54296875" customWidth="1"/>
    <col min="4" max="4" width="66.7265625" customWidth="1"/>
    <col min="5" max="5" width="21.26953125" bestFit="1" customWidth="1"/>
    <col min="6" max="6" width="13.81640625" customWidth="1"/>
    <col min="7" max="7" width="12.54296875" style="28" bestFit="1" customWidth="1"/>
    <col min="9" max="9" width="7.453125" bestFit="1" customWidth="1"/>
  </cols>
  <sheetData>
    <row r="1" spans="2:10" x14ac:dyDescent="0.35">
      <c r="B1" s="261" t="s">
        <v>171</v>
      </c>
      <c r="C1" s="262"/>
      <c r="D1" s="262"/>
      <c r="E1" s="262"/>
      <c r="F1" s="262"/>
      <c r="G1" s="262"/>
      <c r="H1" s="262"/>
      <c r="I1" s="263"/>
    </row>
    <row r="2" spans="2:10" x14ac:dyDescent="0.35">
      <c r="B2" s="262"/>
      <c r="C2" s="262"/>
      <c r="D2" s="262"/>
      <c r="E2" s="262"/>
      <c r="F2" s="262"/>
      <c r="G2" s="262"/>
      <c r="H2" s="262"/>
      <c r="I2" s="262"/>
    </row>
    <row r="3" spans="2:10" x14ac:dyDescent="0.35">
      <c r="B3" s="147" t="s">
        <v>78</v>
      </c>
      <c r="C3" s="147" t="s">
        <v>79</v>
      </c>
      <c r="D3" s="147" t="s">
        <v>80</v>
      </c>
      <c r="E3" s="266" t="s">
        <v>127</v>
      </c>
      <c r="F3" s="267"/>
      <c r="G3" s="267"/>
      <c r="H3" s="267"/>
      <c r="I3" s="268"/>
    </row>
    <row r="4" spans="2:10" ht="58" x14ac:dyDescent="0.35">
      <c r="B4" s="122">
        <v>1</v>
      </c>
      <c r="C4" s="23" t="s">
        <v>143</v>
      </c>
      <c r="D4" s="114" t="s">
        <v>144</v>
      </c>
      <c r="E4" s="269"/>
      <c r="F4" s="270"/>
      <c r="G4" s="270"/>
      <c r="H4" s="270"/>
      <c r="I4" s="271"/>
      <c r="J4" s="113"/>
    </row>
    <row r="5" spans="2:10" ht="43.5" x14ac:dyDescent="0.35">
      <c r="B5" s="122">
        <v>2</v>
      </c>
      <c r="C5" s="122" t="s">
        <v>81</v>
      </c>
      <c r="D5" s="29" t="s">
        <v>88</v>
      </c>
      <c r="E5" s="266"/>
      <c r="F5" s="267"/>
      <c r="G5" s="267"/>
      <c r="H5" s="267"/>
      <c r="I5" s="268"/>
    </row>
    <row r="6" spans="2:10" ht="43.5" x14ac:dyDescent="0.35">
      <c r="B6" s="122">
        <v>3</v>
      </c>
      <c r="C6" s="122" t="s">
        <v>82</v>
      </c>
      <c r="D6" s="29" t="s">
        <v>86</v>
      </c>
      <c r="E6" s="266"/>
      <c r="F6" s="267"/>
      <c r="G6" s="267"/>
      <c r="H6" s="267"/>
      <c r="I6" s="268"/>
    </row>
    <row r="7" spans="2:10" s="41" customFormat="1" ht="43.5" x14ac:dyDescent="0.35">
      <c r="B7" s="122">
        <v>4</v>
      </c>
      <c r="C7" s="122" t="s">
        <v>91</v>
      </c>
      <c r="D7" s="29" t="s">
        <v>92</v>
      </c>
      <c r="E7" s="266"/>
      <c r="F7" s="267"/>
      <c r="G7" s="267"/>
      <c r="H7" s="267"/>
      <c r="I7" s="268"/>
    </row>
    <row r="8" spans="2:10" ht="81.75" customHeight="1" x14ac:dyDescent="0.35">
      <c r="B8" s="264">
        <v>5</v>
      </c>
      <c r="C8" s="123" t="s">
        <v>125</v>
      </c>
      <c r="D8" s="259" t="s">
        <v>128</v>
      </c>
      <c r="E8" s="42" t="s">
        <v>93</v>
      </c>
      <c r="F8" s="43" t="s">
        <v>97</v>
      </c>
      <c r="G8" s="43" t="s">
        <v>94</v>
      </c>
      <c r="H8" s="43" t="s">
        <v>95</v>
      </c>
      <c r="I8" s="44" t="s">
        <v>96</v>
      </c>
    </row>
    <row r="9" spans="2:10" ht="58" x14ac:dyDescent="0.35">
      <c r="B9" s="265"/>
      <c r="C9" s="124"/>
      <c r="D9" s="260"/>
      <c r="E9" s="42" t="s">
        <v>93</v>
      </c>
      <c r="F9" s="43" t="s">
        <v>98</v>
      </c>
      <c r="G9" s="43" t="s">
        <v>94</v>
      </c>
      <c r="H9" s="43" t="s">
        <v>95</v>
      </c>
      <c r="I9" s="44" t="s">
        <v>99</v>
      </c>
    </row>
    <row r="10" spans="2:10" ht="116" x14ac:dyDescent="0.35">
      <c r="B10" s="122">
        <v>6</v>
      </c>
      <c r="C10" s="123" t="s">
        <v>129</v>
      </c>
      <c r="D10" s="45" t="s">
        <v>130</v>
      </c>
      <c r="E10" s="42" t="s">
        <v>93</v>
      </c>
      <c r="F10" s="43" t="s">
        <v>98</v>
      </c>
      <c r="G10" s="43" t="s">
        <v>94</v>
      </c>
      <c r="H10" s="43" t="s">
        <v>95</v>
      </c>
      <c r="I10" s="44" t="s">
        <v>131</v>
      </c>
    </row>
    <row r="11" spans="2:10" ht="29" x14ac:dyDescent="0.35">
      <c r="B11" s="122">
        <v>7</v>
      </c>
      <c r="C11" s="122" t="s">
        <v>83</v>
      </c>
      <c r="D11" s="30" t="s">
        <v>87</v>
      </c>
      <c r="E11" s="266"/>
      <c r="F11" s="267"/>
      <c r="G11" s="267"/>
      <c r="H11" s="267"/>
      <c r="I11" s="268"/>
    </row>
    <row r="12" spans="2:10" ht="116" x14ac:dyDescent="0.35">
      <c r="B12" s="122">
        <v>8</v>
      </c>
      <c r="C12" s="122" t="s">
        <v>90</v>
      </c>
      <c r="D12" s="29" t="s">
        <v>154</v>
      </c>
      <c r="E12" s="266"/>
      <c r="F12" s="267"/>
      <c r="G12" s="267"/>
      <c r="H12" s="267"/>
      <c r="I12" s="268"/>
    </row>
    <row r="13" spans="2:10" ht="102.75" customHeight="1" x14ac:dyDescent="0.35">
      <c r="B13" s="122">
        <v>9</v>
      </c>
      <c r="C13" s="122" t="s">
        <v>84</v>
      </c>
      <c r="D13" s="29" t="s">
        <v>146</v>
      </c>
      <c r="E13" s="266"/>
      <c r="F13" s="267"/>
      <c r="G13" s="267"/>
      <c r="H13" s="267"/>
      <c r="I13" s="268"/>
    </row>
    <row r="14" spans="2:10" ht="43.5" x14ac:dyDescent="0.35">
      <c r="B14" s="122">
        <v>10</v>
      </c>
      <c r="C14" s="122" t="s">
        <v>100</v>
      </c>
      <c r="D14" s="30" t="s">
        <v>101</v>
      </c>
      <c r="E14" s="266"/>
      <c r="F14" s="267"/>
      <c r="G14" s="267"/>
      <c r="H14" s="267"/>
      <c r="I14" s="268"/>
    </row>
    <row r="15" spans="2:10" ht="116" x14ac:dyDescent="0.35">
      <c r="B15" s="122">
        <v>11</v>
      </c>
      <c r="C15" s="122" t="s">
        <v>155</v>
      </c>
      <c r="D15" s="30" t="s">
        <v>157</v>
      </c>
      <c r="E15" s="266"/>
      <c r="F15" s="267"/>
      <c r="G15" s="267"/>
      <c r="H15" s="267"/>
      <c r="I15" s="268"/>
    </row>
    <row r="16" spans="2:10" ht="116" x14ac:dyDescent="0.35">
      <c r="B16" s="122">
        <v>12</v>
      </c>
      <c r="C16" s="122" t="s">
        <v>156</v>
      </c>
      <c r="D16" s="30" t="s">
        <v>158</v>
      </c>
      <c r="E16" s="266"/>
      <c r="F16" s="267"/>
      <c r="G16" s="267"/>
      <c r="H16" s="267"/>
      <c r="I16" s="268"/>
    </row>
    <row r="17" spans="2:9" ht="43.5" x14ac:dyDescent="0.35">
      <c r="B17" s="122">
        <v>13</v>
      </c>
      <c r="C17" s="122" t="s">
        <v>102</v>
      </c>
      <c r="D17" s="30" t="s">
        <v>110</v>
      </c>
      <c r="E17" s="266"/>
      <c r="F17" s="267"/>
      <c r="G17" s="267"/>
      <c r="H17" s="267"/>
      <c r="I17" s="268"/>
    </row>
    <row r="18" spans="2:9" ht="111" customHeight="1" x14ac:dyDescent="0.35">
      <c r="B18" s="122" t="s">
        <v>162</v>
      </c>
      <c r="C18" s="122" t="s">
        <v>103</v>
      </c>
      <c r="D18" s="26" t="s">
        <v>170</v>
      </c>
      <c r="E18" s="266"/>
      <c r="F18" s="267"/>
      <c r="G18" s="267"/>
      <c r="H18" s="267"/>
      <c r="I18" s="268"/>
    </row>
    <row r="19" spans="2:9" ht="61.5" customHeight="1" x14ac:dyDescent="0.35">
      <c r="B19" s="122" t="s">
        <v>163</v>
      </c>
      <c r="C19" s="122" t="s">
        <v>164</v>
      </c>
      <c r="D19" s="29" t="s">
        <v>165</v>
      </c>
      <c r="E19" s="266"/>
      <c r="F19" s="267"/>
      <c r="G19" s="267"/>
      <c r="H19" s="267"/>
      <c r="I19" s="268"/>
    </row>
    <row r="20" spans="2:9" ht="72.5" x14ac:dyDescent="0.35">
      <c r="B20" s="122">
        <v>15</v>
      </c>
      <c r="C20" s="122" t="s">
        <v>104</v>
      </c>
      <c r="D20" s="30" t="s">
        <v>105</v>
      </c>
      <c r="E20" s="266"/>
      <c r="F20" s="267"/>
      <c r="G20" s="267"/>
      <c r="H20" s="267"/>
      <c r="I20" s="268"/>
    </row>
    <row r="21" spans="2:9" ht="43.5" x14ac:dyDescent="0.35">
      <c r="B21" s="122">
        <v>16</v>
      </c>
      <c r="C21" s="122" t="s">
        <v>106</v>
      </c>
      <c r="D21" s="30" t="s">
        <v>107</v>
      </c>
      <c r="E21" s="266"/>
      <c r="F21" s="267"/>
      <c r="G21" s="267"/>
      <c r="H21" s="267"/>
      <c r="I21" s="268"/>
    </row>
    <row r="22" spans="2:9" ht="174" x14ac:dyDescent="0.35">
      <c r="B22" s="122">
        <v>17</v>
      </c>
      <c r="C22" s="122" t="s">
        <v>108</v>
      </c>
      <c r="D22" s="30" t="s">
        <v>109</v>
      </c>
      <c r="E22" s="266"/>
      <c r="F22" s="267"/>
      <c r="G22" s="267"/>
      <c r="H22" s="267"/>
      <c r="I22" s="268"/>
    </row>
    <row r="23" spans="2:9" ht="43.5" x14ac:dyDescent="0.35">
      <c r="B23" s="122">
        <v>18</v>
      </c>
      <c r="C23" s="23" t="s">
        <v>123</v>
      </c>
      <c r="D23" s="27" t="s">
        <v>124</v>
      </c>
      <c r="E23" s="273"/>
      <c r="F23" s="274"/>
      <c r="G23" s="274"/>
      <c r="H23" s="274"/>
      <c r="I23" s="275"/>
    </row>
    <row r="24" spans="2:9" x14ac:dyDescent="0.35">
      <c r="B24" s="122">
        <v>19</v>
      </c>
      <c r="C24" s="125" t="s">
        <v>152</v>
      </c>
      <c r="D24" s="27" t="s">
        <v>150</v>
      </c>
      <c r="E24" s="269"/>
      <c r="F24" s="270"/>
      <c r="G24" s="270"/>
      <c r="H24" s="270"/>
      <c r="I24" s="271"/>
    </row>
    <row r="25" spans="2:9" ht="29" x14ac:dyDescent="0.35">
      <c r="B25" s="122">
        <v>20</v>
      </c>
      <c r="C25" s="125" t="s">
        <v>153</v>
      </c>
      <c r="D25" s="27" t="s">
        <v>151</v>
      </c>
      <c r="E25" s="269"/>
      <c r="F25" s="270"/>
      <c r="G25" s="270"/>
      <c r="H25" s="270"/>
      <c r="I25" s="271"/>
    </row>
    <row r="26" spans="2:9" ht="58" x14ac:dyDescent="0.35">
      <c r="B26" s="122">
        <v>21</v>
      </c>
      <c r="C26" s="23" t="s">
        <v>176</v>
      </c>
      <c r="D26" s="27" t="s">
        <v>240</v>
      </c>
      <c r="E26" s="272"/>
      <c r="F26" s="272"/>
      <c r="G26" s="272"/>
      <c r="H26" s="272"/>
      <c r="I26" s="272"/>
    </row>
  </sheetData>
  <mergeCells count="25">
    <mergeCell ref="E26:I26"/>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D8:D9"/>
    <mergeCell ref="B1:I1"/>
    <mergeCell ref="B2:I2"/>
    <mergeCell ref="B8:B9"/>
    <mergeCell ref="E3:I3"/>
    <mergeCell ref="E4:I4"/>
    <mergeCell ref="E5:I5"/>
    <mergeCell ref="E6:I6"/>
    <mergeCell ref="E7:I7"/>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13" zoomScale="80" zoomScaleNormal="80" zoomScaleSheetLayoutView="90" zoomScalePageLayoutView="70" workbookViewId="0">
      <selection activeCell="D22" sqref="D22"/>
    </sheetView>
  </sheetViews>
  <sheetFormatPr baseColWidth="10" defaultColWidth="11.453125" defaultRowHeight="14" x14ac:dyDescent="0.3"/>
  <cols>
    <col min="1" max="1" width="68.81640625" style="68" customWidth="1"/>
    <col min="2" max="2" width="93.26953125" style="68" customWidth="1"/>
    <col min="3" max="3" width="28.7265625" style="70" customWidth="1"/>
    <col min="4" max="4" width="32.1796875" style="71" bestFit="1" customWidth="1"/>
    <col min="5" max="5" width="28.7265625" style="70" customWidth="1"/>
    <col min="6" max="7" width="15.1796875" style="68" customWidth="1"/>
    <col min="8" max="16384" width="11.453125" style="68"/>
  </cols>
  <sheetData>
    <row r="1" spans="1:6" ht="110.25" customHeight="1" thickBot="1" x14ac:dyDescent="0.35">
      <c r="A1" s="206" t="s">
        <v>304</v>
      </c>
      <c r="B1" s="207"/>
      <c r="C1" s="207"/>
      <c r="D1" s="207"/>
      <c r="E1" s="208"/>
    </row>
    <row r="2" spans="1:6" ht="22.5" customHeight="1" thickBot="1" x14ac:dyDescent="0.35">
      <c r="A2" s="69" t="s">
        <v>306</v>
      </c>
      <c r="B2" s="112" t="s">
        <v>134</v>
      </c>
    </row>
    <row r="3" spans="1:6" ht="23.25" customHeight="1" thickBot="1" x14ac:dyDescent="0.35">
      <c r="A3" s="72" t="s">
        <v>307</v>
      </c>
      <c r="B3" s="73" t="s">
        <v>305</v>
      </c>
      <c r="C3" s="74"/>
      <c r="D3" s="75"/>
      <c r="E3" s="74"/>
    </row>
    <row r="4" spans="1:6" ht="36.75" customHeight="1" x14ac:dyDescent="0.3">
      <c r="A4" s="67" t="s">
        <v>135</v>
      </c>
      <c r="B4" s="186" t="s">
        <v>210</v>
      </c>
      <c r="C4" s="116"/>
      <c r="D4" s="97" t="s">
        <v>296</v>
      </c>
      <c r="E4" s="185">
        <v>20</v>
      </c>
    </row>
    <row r="5" spans="1:6" ht="36.75" customHeight="1" x14ac:dyDescent="0.3">
      <c r="A5" s="97" t="s">
        <v>295</v>
      </c>
      <c r="B5" s="184">
        <v>72</v>
      </c>
      <c r="C5" s="116" t="str">
        <f>IF(ISBLANK(B3),"",IF(ISBLANK(B5),"Donnée obligatoire",""))</f>
        <v/>
      </c>
      <c r="D5" s="97" t="s">
        <v>294</v>
      </c>
      <c r="E5" s="184">
        <v>40</v>
      </c>
    </row>
    <row r="6" spans="1:6" ht="55.5" customHeight="1" x14ac:dyDescent="0.3">
      <c r="A6" s="97" t="s">
        <v>290</v>
      </c>
      <c r="B6" s="78">
        <v>300</v>
      </c>
      <c r="C6" s="116" t="str">
        <f>IF(ISBLANK(B3),"",IF(ISBLANK(B6),"Donnée obligatoire (si inclusion)",""))</f>
        <v/>
      </c>
      <c r="D6" s="79" t="s">
        <v>297</v>
      </c>
      <c r="E6" s="78"/>
    </row>
    <row r="7" spans="1:6" ht="36.75" customHeight="1" x14ac:dyDescent="0.3">
      <c r="A7" s="97" t="s">
        <v>140</v>
      </c>
      <c r="B7" s="187" t="s">
        <v>211</v>
      </c>
      <c r="C7" s="72"/>
      <c r="D7" s="72"/>
      <c r="E7" s="72"/>
      <c r="F7" s="116" t="str">
        <f>IF(ISBLANK(B3),"",IF(ISBLANK(B7),"Donnée obligatoire",""))</f>
        <v/>
      </c>
    </row>
    <row r="8" spans="1:6" ht="42" customHeight="1" x14ac:dyDescent="0.3">
      <c r="A8" s="97" t="s">
        <v>141</v>
      </c>
      <c r="B8" s="180" t="s">
        <v>212</v>
      </c>
      <c r="C8" s="183"/>
      <c r="D8" s="183"/>
      <c r="E8" s="183"/>
      <c r="F8" s="116" t="str">
        <f>IF(ISBLANK(B3),"",IF(ISBLANK(B8),"Donnée obligatoire (voir commentaire en A8)",""))</f>
        <v/>
      </c>
    </row>
    <row r="9" spans="1:6" ht="80.25" customHeight="1" x14ac:dyDescent="0.3">
      <c r="A9" s="97" t="s">
        <v>142</v>
      </c>
      <c r="B9" s="187" t="s">
        <v>213</v>
      </c>
      <c r="C9" s="183"/>
      <c r="D9" s="183"/>
      <c r="E9" s="183"/>
      <c r="F9" s="116" t="str">
        <f>IF(ISBLANK(B3),"",IF(ISBLANK(B9),"Donnée recommandée (voir commentaire en A9)",""))</f>
        <v/>
      </c>
    </row>
    <row r="10" spans="1:6" ht="36.75" customHeight="1" x14ac:dyDescent="0.3">
      <c r="A10" s="210" t="str">
        <f xml:space="preserve"> RappelData!B9</f>
        <v/>
      </c>
      <c r="B10" s="210"/>
      <c r="C10" s="210"/>
      <c r="D10" s="210"/>
      <c r="E10" s="210"/>
      <c r="F10" s="80"/>
    </row>
    <row r="11" spans="1:6" ht="43.5" customHeight="1" thickBot="1" x14ac:dyDescent="0.35">
      <c r="A11" s="211" t="s">
        <v>207</v>
      </c>
      <c r="B11" s="212"/>
      <c r="C11" s="212"/>
      <c r="D11" s="212"/>
      <c r="E11" s="212"/>
    </row>
    <row r="12" spans="1:6" ht="37.5" customHeight="1" thickBot="1" x14ac:dyDescent="0.35">
      <c r="A12" s="213" t="s">
        <v>179</v>
      </c>
      <c r="B12" s="214"/>
      <c r="C12" s="214"/>
      <c r="D12" s="214"/>
      <c r="E12" s="215"/>
    </row>
    <row r="13" spans="1:6" ht="20.5" thickBot="1" x14ac:dyDescent="0.45">
      <c r="A13" s="94"/>
      <c r="B13" s="94"/>
      <c r="C13" s="95"/>
      <c r="D13" s="96"/>
      <c r="E13" s="95"/>
    </row>
    <row r="14" spans="1:6" ht="52.5" customHeight="1" thickBot="1" x14ac:dyDescent="0.45">
      <c r="A14" s="216" t="s">
        <v>52</v>
      </c>
      <c r="B14" s="217"/>
      <c r="C14" s="217"/>
      <c r="D14" s="217"/>
      <c r="E14" s="218"/>
    </row>
    <row r="15" spans="1:6" x14ac:dyDescent="0.3">
      <c r="A15" s="1"/>
      <c r="B15" s="2"/>
      <c r="C15" s="12"/>
      <c r="D15" s="13"/>
      <c r="E15" s="12"/>
    </row>
    <row r="16" spans="1:6" ht="90.75" customHeight="1" x14ac:dyDescent="0.3">
      <c r="A16" s="279" t="s">
        <v>215</v>
      </c>
      <c r="B16" s="279"/>
      <c r="C16" s="279"/>
      <c r="D16" s="279"/>
      <c r="E16" s="279"/>
    </row>
    <row r="17" spans="1:5" s="102" customFormat="1" ht="90" customHeight="1" thickBot="1" x14ac:dyDescent="0.4">
      <c r="A17" s="98" t="s">
        <v>136</v>
      </c>
      <c r="B17" s="98" t="s">
        <v>137</v>
      </c>
      <c r="C17" s="98" t="s">
        <v>68</v>
      </c>
      <c r="D17" s="98" t="s">
        <v>70</v>
      </c>
      <c r="E17" s="101" t="s">
        <v>63</v>
      </c>
    </row>
    <row r="18" spans="1:5" ht="42.5" thickBot="1" x14ac:dyDescent="0.35">
      <c r="A18" s="17" t="s">
        <v>54</v>
      </c>
      <c r="B18" s="120" t="s">
        <v>174</v>
      </c>
      <c r="C18" s="191" t="s">
        <v>4</v>
      </c>
      <c r="D18" s="193" t="s">
        <v>5</v>
      </c>
      <c r="E18" s="195" t="s">
        <v>6</v>
      </c>
    </row>
    <row r="19" spans="1:5" ht="45" customHeight="1" thickBot="1" x14ac:dyDescent="0.35">
      <c r="A19" s="98" t="s">
        <v>175</v>
      </c>
      <c r="B19" s="98" t="s">
        <v>256</v>
      </c>
      <c r="C19" s="192"/>
      <c r="D19" s="194"/>
      <c r="E19" s="196"/>
    </row>
    <row r="20" spans="1:5" ht="19.5" customHeight="1" thickBot="1" x14ac:dyDescent="0.35">
      <c r="A20" s="197" t="s">
        <v>173</v>
      </c>
      <c r="B20" s="198"/>
      <c r="C20" s="168">
        <f>SUM(C21:C27)</f>
        <v>26</v>
      </c>
      <c r="D20" s="118"/>
      <c r="E20" s="126">
        <f>SUM(E21:E27)</f>
        <v>132971.70000000001</v>
      </c>
    </row>
    <row r="21" spans="1:5" ht="140" x14ac:dyDescent="0.3">
      <c r="A21" s="5" t="s">
        <v>214</v>
      </c>
      <c r="B21" s="149" t="s">
        <v>260</v>
      </c>
      <c r="C21" s="158">
        <v>2.2999999999999998</v>
      </c>
      <c r="D21" s="155">
        <v>6189</v>
      </c>
      <c r="E21" s="127">
        <f>C21*D21</f>
        <v>14234.699999999999</v>
      </c>
    </row>
    <row r="22" spans="1:5" ht="392" x14ac:dyDescent="0.3">
      <c r="A22" s="5" t="s">
        <v>216</v>
      </c>
      <c r="B22" s="150" t="s">
        <v>261</v>
      </c>
      <c r="C22" s="158">
        <v>23.7</v>
      </c>
      <c r="D22" s="155">
        <v>5010</v>
      </c>
      <c r="E22" s="127">
        <f>C22*D22</f>
        <v>118737</v>
      </c>
    </row>
    <row r="23" spans="1:5" x14ac:dyDescent="0.3">
      <c r="A23" s="5"/>
      <c r="B23" s="4"/>
      <c r="C23" s="158"/>
      <c r="D23" s="11"/>
      <c r="E23" s="127">
        <f t="shared" ref="E23:E38" si="0">C23*D23</f>
        <v>0</v>
      </c>
    </row>
    <row r="24" spans="1:5" x14ac:dyDescent="0.3">
      <c r="A24" s="5"/>
      <c r="B24" s="4"/>
      <c r="C24" s="158"/>
      <c r="D24" s="11"/>
      <c r="E24" s="127">
        <f t="shared" si="0"/>
        <v>0</v>
      </c>
    </row>
    <row r="25" spans="1:5" x14ac:dyDescent="0.3">
      <c r="A25" s="5"/>
      <c r="B25" s="4"/>
      <c r="C25" s="158"/>
      <c r="D25" s="11"/>
      <c r="E25" s="127">
        <f t="shared" si="0"/>
        <v>0</v>
      </c>
    </row>
    <row r="26" spans="1:5" x14ac:dyDescent="0.3">
      <c r="A26" s="5"/>
      <c r="B26" s="4"/>
      <c r="C26" s="158"/>
      <c r="D26" s="11"/>
      <c r="E26" s="127">
        <f t="shared" si="0"/>
        <v>0</v>
      </c>
    </row>
    <row r="27" spans="1:5" ht="14.5" thickBot="1" x14ac:dyDescent="0.35">
      <c r="A27" s="5"/>
      <c r="B27" s="4"/>
      <c r="C27" s="158"/>
      <c r="D27" s="11"/>
      <c r="E27" s="127">
        <f t="shared" si="0"/>
        <v>0</v>
      </c>
    </row>
    <row r="28" spans="1:5" ht="18" customHeight="1" thickBot="1" x14ac:dyDescent="0.35">
      <c r="A28" s="197" t="s">
        <v>40</v>
      </c>
      <c r="B28" s="199"/>
      <c r="C28" s="169">
        <f>SUM(C29:C33)</f>
        <v>44.999999999999993</v>
      </c>
      <c r="D28" s="117"/>
      <c r="E28" s="126">
        <f>SUM(E29:E33)</f>
        <v>236413</v>
      </c>
    </row>
    <row r="29" spans="1:5" ht="196" x14ac:dyDescent="0.3">
      <c r="A29" s="5" t="s">
        <v>217</v>
      </c>
      <c r="B29" s="150" t="s">
        <v>262</v>
      </c>
      <c r="C29" s="158">
        <v>2.9</v>
      </c>
      <c r="D29" s="155">
        <v>6189</v>
      </c>
      <c r="E29" s="127">
        <f t="shared" si="0"/>
        <v>17948.099999999999</v>
      </c>
    </row>
    <row r="30" spans="1:5" ht="112" x14ac:dyDescent="0.3">
      <c r="A30" s="5" t="s">
        <v>218</v>
      </c>
      <c r="B30" s="150" t="s">
        <v>263</v>
      </c>
      <c r="C30" s="158">
        <v>1.8</v>
      </c>
      <c r="D30" s="155">
        <v>5493</v>
      </c>
      <c r="E30" s="127">
        <f t="shared" si="0"/>
        <v>9887.4</v>
      </c>
    </row>
    <row r="31" spans="1:5" ht="154" x14ac:dyDescent="0.3">
      <c r="A31" s="5" t="s">
        <v>219</v>
      </c>
      <c r="B31" s="150" t="s">
        <v>225</v>
      </c>
      <c r="C31" s="158">
        <v>4</v>
      </c>
      <c r="D31" s="155">
        <v>5493</v>
      </c>
      <c r="E31" s="127">
        <f t="shared" si="0"/>
        <v>21972</v>
      </c>
    </row>
    <row r="32" spans="1:5" ht="182" x14ac:dyDescent="0.3">
      <c r="A32" s="5" t="s">
        <v>220</v>
      </c>
      <c r="B32" s="150" t="s">
        <v>264</v>
      </c>
      <c r="C32" s="158">
        <v>32.9</v>
      </c>
      <c r="D32" s="155">
        <v>4689</v>
      </c>
      <c r="E32" s="127">
        <f t="shared" si="0"/>
        <v>154268.1</v>
      </c>
    </row>
    <row r="33" spans="1:5" ht="112.5" thickBot="1" x14ac:dyDescent="0.35">
      <c r="A33" s="5" t="s">
        <v>221</v>
      </c>
      <c r="B33" s="150" t="s">
        <v>265</v>
      </c>
      <c r="C33" s="158">
        <v>3.4</v>
      </c>
      <c r="D33" s="155">
        <v>9511</v>
      </c>
      <c r="E33" s="127">
        <f t="shared" si="0"/>
        <v>32337.399999999998</v>
      </c>
    </row>
    <row r="34" spans="1:5" ht="18" customHeight="1" thickBot="1" x14ac:dyDescent="0.35">
      <c r="A34" s="197" t="s">
        <v>41</v>
      </c>
      <c r="B34" s="199"/>
      <c r="C34" s="170">
        <f>SUM(C35:C38)</f>
        <v>5.6999999999999993</v>
      </c>
      <c r="D34" s="117"/>
      <c r="E34" s="126">
        <f>SUM(E35:E38)</f>
        <v>39840.300000000003</v>
      </c>
    </row>
    <row r="35" spans="1:5" ht="157.5" customHeight="1" x14ac:dyDescent="0.3">
      <c r="A35" s="156" t="s">
        <v>222</v>
      </c>
      <c r="B35" s="157" t="s">
        <v>257</v>
      </c>
      <c r="C35" s="158">
        <v>1.1000000000000001</v>
      </c>
      <c r="D35" s="155">
        <v>9511</v>
      </c>
      <c r="E35" s="127">
        <f t="shared" si="0"/>
        <v>10462.1</v>
      </c>
    </row>
    <row r="36" spans="1:5" ht="167.25" customHeight="1" x14ac:dyDescent="0.3">
      <c r="A36" s="156" t="s">
        <v>223</v>
      </c>
      <c r="B36" s="157" t="s">
        <v>258</v>
      </c>
      <c r="C36" s="158">
        <v>1.7</v>
      </c>
      <c r="D36" s="155">
        <v>9511</v>
      </c>
      <c r="E36" s="127">
        <f t="shared" si="0"/>
        <v>16168.699999999999</v>
      </c>
    </row>
    <row r="37" spans="1:5" ht="174" customHeight="1" x14ac:dyDescent="0.3">
      <c r="A37" s="156" t="s">
        <v>224</v>
      </c>
      <c r="B37" s="157" t="s">
        <v>259</v>
      </c>
      <c r="C37" s="158">
        <v>2.9</v>
      </c>
      <c r="D37" s="155">
        <v>4555</v>
      </c>
      <c r="E37" s="127">
        <f t="shared" si="0"/>
        <v>13209.5</v>
      </c>
    </row>
    <row r="38" spans="1:5" x14ac:dyDescent="0.3">
      <c r="A38" s="5"/>
      <c r="B38" s="4"/>
      <c r="C38" s="158"/>
      <c r="D38" s="11"/>
      <c r="E38" s="127">
        <f t="shared" si="0"/>
        <v>0</v>
      </c>
    </row>
    <row r="39" spans="1:5" ht="18" x14ac:dyDescent="0.3">
      <c r="A39" s="10"/>
      <c r="B39" s="10"/>
      <c r="C39" s="171">
        <f>+C20+C28+C34</f>
        <v>76.7</v>
      </c>
      <c r="D39" s="10"/>
      <c r="E39" s="128">
        <f>E34+E28+E20</f>
        <v>409225</v>
      </c>
    </row>
    <row r="40" spans="1:5" s="102" customFormat="1" ht="90" customHeight="1" thickBot="1" x14ac:dyDescent="0.4">
      <c r="A40" s="98" t="s">
        <v>136</v>
      </c>
      <c r="B40" s="99" t="s">
        <v>137</v>
      </c>
      <c r="C40" s="100" t="s">
        <v>68</v>
      </c>
      <c r="D40" s="100" t="s">
        <v>70</v>
      </c>
      <c r="E40" s="101" t="s">
        <v>63</v>
      </c>
    </row>
    <row r="41" spans="1:5" ht="54" customHeight="1" thickBot="1" x14ac:dyDescent="0.35">
      <c r="A41" s="17" t="s">
        <v>53</v>
      </c>
      <c r="B41" s="120"/>
      <c r="C41" s="191" t="s">
        <v>4</v>
      </c>
      <c r="D41" s="193" t="s">
        <v>5</v>
      </c>
      <c r="E41" s="195" t="s">
        <v>6</v>
      </c>
    </row>
    <row r="42" spans="1:5" ht="60" customHeight="1" thickBot="1" x14ac:dyDescent="0.35">
      <c r="A42" s="98" t="s">
        <v>175</v>
      </c>
      <c r="B42" s="98" t="s">
        <v>256</v>
      </c>
      <c r="C42" s="192"/>
      <c r="D42" s="194"/>
      <c r="E42" s="196"/>
    </row>
    <row r="43" spans="1:5" ht="16.5" customHeight="1" thickBot="1" x14ac:dyDescent="0.35">
      <c r="A43" s="197" t="s">
        <v>39</v>
      </c>
      <c r="B43" s="199"/>
      <c r="C43" s="119">
        <f>+SUM(C44:C46)</f>
        <v>0</v>
      </c>
      <c r="D43" s="119">
        <f>+SUM(D44:D46)</f>
        <v>0</v>
      </c>
      <c r="E43" s="129">
        <f>+SUM(E44:E46)</f>
        <v>0</v>
      </c>
    </row>
    <row r="44" spans="1:5" x14ac:dyDescent="0.3">
      <c r="A44" s="5"/>
      <c r="B44" s="4"/>
      <c r="C44" s="4"/>
      <c r="D44" s="11"/>
      <c r="E44" s="127">
        <f t="shared" ref="E44:E53" si="1">C44*D44</f>
        <v>0</v>
      </c>
    </row>
    <row r="45" spans="1:5" x14ac:dyDescent="0.3">
      <c r="A45" s="5"/>
      <c r="B45" s="4"/>
      <c r="C45" s="4"/>
      <c r="D45" s="11"/>
      <c r="E45" s="127">
        <f t="shared" si="1"/>
        <v>0</v>
      </c>
    </row>
    <row r="46" spans="1:5" ht="14.5" thickBot="1" x14ac:dyDescent="0.35">
      <c r="A46" s="5"/>
      <c r="B46" s="4"/>
      <c r="C46" s="4"/>
      <c r="D46" s="11"/>
      <c r="E46" s="127">
        <f t="shared" si="1"/>
        <v>0</v>
      </c>
    </row>
    <row r="47" spans="1:5" ht="18" customHeight="1" thickBot="1" x14ac:dyDescent="0.35">
      <c r="A47" s="197" t="s">
        <v>40</v>
      </c>
      <c r="B47" s="199"/>
      <c r="C47" s="119">
        <f>SUM(C48:C50)</f>
        <v>0</v>
      </c>
      <c r="D47" s="119">
        <f t="shared" ref="D47:E47" si="2">SUM(D48:D50)</f>
        <v>0</v>
      </c>
      <c r="E47" s="129">
        <f t="shared" si="2"/>
        <v>0</v>
      </c>
    </row>
    <row r="48" spans="1:5" x14ac:dyDescent="0.3">
      <c r="A48" s="5"/>
      <c r="B48" s="4"/>
      <c r="C48" s="4"/>
      <c r="D48" s="11"/>
      <c r="E48" s="127">
        <f t="shared" si="1"/>
        <v>0</v>
      </c>
    </row>
    <row r="49" spans="1:6" x14ac:dyDescent="0.3">
      <c r="A49" s="5"/>
      <c r="B49" s="4"/>
      <c r="C49" s="4"/>
      <c r="D49" s="11"/>
      <c r="E49" s="127">
        <f t="shared" si="1"/>
        <v>0</v>
      </c>
    </row>
    <row r="50" spans="1:6" ht="14.5" thickBot="1" x14ac:dyDescent="0.35">
      <c r="A50" s="5"/>
      <c r="B50" s="4"/>
      <c r="C50" s="4"/>
      <c r="D50" s="11"/>
      <c r="E50" s="127">
        <f t="shared" si="1"/>
        <v>0</v>
      </c>
    </row>
    <row r="51" spans="1:6" ht="18" customHeight="1" thickBot="1" x14ac:dyDescent="0.35">
      <c r="A51" s="197" t="s">
        <v>41</v>
      </c>
      <c r="B51" s="199"/>
      <c r="C51" s="119">
        <f>SUM(C52:C53)</f>
        <v>0</v>
      </c>
      <c r="D51" s="119">
        <f t="shared" ref="D51:E51" si="3">SUM(D52:D53)</f>
        <v>0</v>
      </c>
      <c r="E51" s="129">
        <f t="shared" si="3"/>
        <v>0</v>
      </c>
    </row>
    <row r="52" spans="1:6" x14ac:dyDescent="0.3">
      <c r="A52" s="5"/>
      <c r="B52" s="4"/>
      <c r="C52" s="4"/>
      <c r="D52" s="11"/>
      <c r="E52" s="127">
        <f t="shared" si="1"/>
        <v>0</v>
      </c>
    </row>
    <row r="53" spans="1:6" x14ac:dyDescent="0.3">
      <c r="A53" s="5"/>
      <c r="B53" s="4"/>
      <c r="C53" s="4"/>
      <c r="D53" s="11"/>
      <c r="E53" s="127">
        <f t="shared" si="1"/>
        <v>0</v>
      </c>
    </row>
    <row r="54" spans="1:6" ht="18.5" thickBot="1" x14ac:dyDescent="0.35">
      <c r="A54" s="10"/>
      <c r="B54" s="10"/>
      <c r="C54" s="20">
        <f>C51+C47+C43</f>
        <v>0</v>
      </c>
      <c r="D54" s="10"/>
      <c r="E54" s="128">
        <f>E51+E47+E43</f>
        <v>0</v>
      </c>
    </row>
    <row r="55" spans="1:6" ht="33" customHeight="1" thickBot="1" x14ac:dyDescent="0.35">
      <c r="A55" s="46" t="s">
        <v>0</v>
      </c>
      <c r="B55" s="81"/>
      <c r="C55" s="51">
        <f>C54+C39</f>
        <v>76.7</v>
      </c>
      <c r="D55" s="82"/>
      <c r="E55" s="52">
        <f>E39+E54</f>
        <v>409225</v>
      </c>
    </row>
    <row r="56" spans="1:6" ht="30" customHeight="1" x14ac:dyDescent="0.3">
      <c r="A56" s="47"/>
      <c r="B56" s="50"/>
      <c r="C56" s="53" t="s">
        <v>4</v>
      </c>
      <c r="D56" s="48" t="s">
        <v>5</v>
      </c>
      <c r="E56" s="49" t="s">
        <v>6</v>
      </c>
    </row>
    <row r="57" spans="1:6" s="102" customFormat="1" ht="155.25" customHeight="1" x14ac:dyDescent="0.35">
      <c r="A57" s="103" t="s">
        <v>138</v>
      </c>
      <c r="B57" s="121" t="s">
        <v>177</v>
      </c>
      <c r="C57" s="100" t="s">
        <v>71</v>
      </c>
      <c r="D57" s="100" t="s">
        <v>8</v>
      </c>
      <c r="E57" s="101" t="s">
        <v>63</v>
      </c>
    </row>
    <row r="58" spans="1:6" ht="30" customHeight="1" x14ac:dyDescent="0.3">
      <c r="A58" s="54"/>
      <c r="B58" s="55"/>
      <c r="C58" s="48" t="s">
        <v>4</v>
      </c>
      <c r="D58" s="48" t="s">
        <v>5</v>
      </c>
      <c r="E58" s="49" t="s">
        <v>6</v>
      </c>
    </row>
    <row r="59" spans="1:6" ht="21" customHeight="1" x14ac:dyDescent="0.3">
      <c r="A59" s="6" t="s">
        <v>9</v>
      </c>
      <c r="B59" s="4" t="s">
        <v>241</v>
      </c>
      <c r="C59" s="15">
        <v>150</v>
      </c>
      <c r="D59" s="11">
        <v>20</v>
      </c>
      <c r="E59" s="127">
        <f>C59*D59</f>
        <v>3000</v>
      </c>
    </row>
    <row r="60" spans="1:6" ht="78" customHeight="1" x14ac:dyDescent="0.3">
      <c r="A60" s="6" t="s">
        <v>9</v>
      </c>
      <c r="B60" s="11" t="s">
        <v>242</v>
      </c>
      <c r="C60" s="4">
        <v>25</v>
      </c>
      <c r="D60" s="11">
        <v>3000</v>
      </c>
      <c r="E60" s="127">
        <v>0</v>
      </c>
      <c r="F60" s="160"/>
    </row>
    <row r="61" spans="1:6" ht="50.25" customHeight="1" x14ac:dyDescent="0.3">
      <c r="A61" s="6" t="s">
        <v>9</v>
      </c>
      <c r="B61" s="11" t="s">
        <v>246</v>
      </c>
      <c r="C61" s="15">
        <v>50</v>
      </c>
      <c r="D61" s="11">
        <v>40</v>
      </c>
      <c r="E61" s="127">
        <f>C61*D61</f>
        <v>2000</v>
      </c>
    </row>
    <row r="62" spans="1:6" ht="43.5" customHeight="1" x14ac:dyDescent="0.3">
      <c r="A62" s="3" t="s">
        <v>58</v>
      </c>
      <c r="B62" s="11" t="s">
        <v>226</v>
      </c>
      <c r="C62" s="15">
        <v>450</v>
      </c>
      <c r="D62" s="11">
        <v>100</v>
      </c>
      <c r="E62" s="127">
        <f t="shared" ref="E62:E74" si="4">C62*D62</f>
        <v>45000</v>
      </c>
    </row>
    <row r="63" spans="1:6" ht="39" customHeight="1" x14ac:dyDescent="0.3">
      <c r="A63" s="3" t="s">
        <v>59</v>
      </c>
      <c r="B63" s="4" t="s">
        <v>247</v>
      </c>
      <c r="C63" s="15">
        <v>50</v>
      </c>
      <c r="D63" s="11">
        <f>2612+126</f>
        <v>2738</v>
      </c>
      <c r="E63" s="127">
        <f t="shared" si="4"/>
        <v>136900</v>
      </c>
    </row>
    <row r="64" spans="1:6" ht="68.25" customHeight="1" x14ac:dyDescent="0.3">
      <c r="A64" s="6" t="s">
        <v>10</v>
      </c>
      <c r="B64" s="11" t="s">
        <v>227</v>
      </c>
      <c r="C64" s="15">
        <v>178</v>
      </c>
      <c r="D64" s="11">
        <v>20</v>
      </c>
      <c r="E64" s="127">
        <f t="shared" si="4"/>
        <v>3560</v>
      </c>
    </row>
    <row r="65" spans="1:6" ht="65.25" customHeight="1" x14ac:dyDescent="0.3">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3">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2" x14ac:dyDescent="0.3">
      <c r="A67" s="3" t="s">
        <v>145</v>
      </c>
      <c r="B67" s="4"/>
      <c r="C67" s="15"/>
      <c r="D67" s="11"/>
      <c r="E67" s="130">
        <v>0</v>
      </c>
    </row>
    <row r="68" spans="1:6" ht="28" x14ac:dyDescent="0.3">
      <c r="A68" s="3" t="s">
        <v>47</v>
      </c>
      <c r="B68" s="4"/>
      <c r="C68" s="15"/>
      <c r="D68" s="11"/>
      <c r="E68" s="127">
        <f t="shared" si="4"/>
        <v>0</v>
      </c>
    </row>
    <row r="69" spans="1:6" ht="51.75" customHeight="1" x14ac:dyDescent="0.3">
      <c r="A69" s="6" t="s">
        <v>11</v>
      </c>
      <c r="B69" s="11" t="s">
        <v>250</v>
      </c>
      <c r="C69" s="15">
        <v>20</v>
      </c>
      <c r="D69" s="11">
        <v>50</v>
      </c>
      <c r="E69" s="127">
        <f t="shared" si="4"/>
        <v>1000</v>
      </c>
    </row>
    <row r="70" spans="1:6" ht="21" customHeight="1" x14ac:dyDescent="0.3">
      <c r="A70" s="6" t="s">
        <v>11</v>
      </c>
      <c r="B70" s="4"/>
      <c r="C70" s="15"/>
      <c r="D70" s="11"/>
      <c r="E70" s="127"/>
    </row>
    <row r="71" spans="1:6" ht="36" customHeight="1" x14ac:dyDescent="0.3">
      <c r="A71" s="6" t="s">
        <v>12</v>
      </c>
      <c r="B71" s="4" t="s">
        <v>251</v>
      </c>
      <c r="C71" s="15">
        <v>200</v>
      </c>
      <c r="D71" s="11">
        <f>6*12</f>
        <v>72</v>
      </c>
      <c r="E71" s="127">
        <f t="shared" si="4"/>
        <v>14400</v>
      </c>
    </row>
    <row r="72" spans="1:6" ht="33" customHeight="1" x14ac:dyDescent="0.3">
      <c r="A72" s="3" t="s">
        <v>13</v>
      </c>
      <c r="B72" s="4"/>
      <c r="C72" s="15"/>
      <c r="D72" s="11"/>
      <c r="E72" s="127">
        <f t="shared" si="4"/>
        <v>0</v>
      </c>
    </row>
    <row r="73" spans="1:6" ht="33" customHeight="1" x14ac:dyDescent="0.3">
      <c r="A73" s="6" t="s">
        <v>14</v>
      </c>
      <c r="B73" s="4"/>
      <c r="C73" s="15"/>
      <c r="D73" s="11"/>
      <c r="E73" s="127">
        <f t="shared" si="4"/>
        <v>0</v>
      </c>
    </row>
    <row r="74" spans="1:6" ht="21" customHeight="1" x14ac:dyDescent="0.3">
      <c r="A74" s="6" t="s">
        <v>7</v>
      </c>
      <c r="B74" s="4"/>
      <c r="C74" s="15"/>
      <c r="D74" s="11"/>
      <c r="E74" s="127">
        <f t="shared" si="4"/>
        <v>0</v>
      </c>
    </row>
    <row r="75" spans="1:6" ht="33" customHeight="1" x14ac:dyDescent="0.3">
      <c r="A75" s="6" t="s">
        <v>89</v>
      </c>
      <c r="B75" s="4"/>
      <c r="C75" s="15"/>
      <c r="D75" s="11"/>
      <c r="E75" s="130">
        <v>0</v>
      </c>
    </row>
    <row r="76" spans="1:6" ht="30" customHeight="1" x14ac:dyDescent="0.3">
      <c r="A76" s="56" t="s">
        <v>1</v>
      </c>
      <c r="B76" s="56"/>
      <c r="C76" s="57"/>
      <c r="D76" s="58"/>
      <c r="E76" s="131">
        <f>SUM(E59:E74)</f>
        <v>233860</v>
      </c>
    </row>
    <row r="77" spans="1:6" s="102" customFormat="1" ht="142.5" customHeight="1" x14ac:dyDescent="0.35">
      <c r="A77" s="103" t="s">
        <v>139</v>
      </c>
      <c r="B77" s="103" t="s">
        <v>178</v>
      </c>
      <c r="C77" s="100" t="s">
        <v>72</v>
      </c>
      <c r="D77" s="100" t="s">
        <v>8</v>
      </c>
      <c r="E77" s="101" t="s">
        <v>63</v>
      </c>
    </row>
    <row r="78" spans="1:6" ht="30" customHeight="1" x14ac:dyDescent="0.3">
      <c r="A78" s="54"/>
      <c r="B78" s="55"/>
      <c r="C78" s="48" t="s">
        <v>4</v>
      </c>
      <c r="D78" s="48" t="s">
        <v>5</v>
      </c>
      <c r="E78" s="49" t="s">
        <v>6</v>
      </c>
    </row>
    <row r="79" spans="1:6" ht="28" x14ac:dyDescent="0.3">
      <c r="A79" s="3" t="s">
        <v>15</v>
      </c>
      <c r="B79" s="11" t="s">
        <v>228</v>
      </c>
      <c r="C79" s="15">
        <v>500</v>
      </c>
      <c r="D79" s="11">
        <v>6</v>
      </c>
      <c r="E79" s="127">
        <f>C79*D79</f>
        <v>3000</v>
      </c>
    </row>
    <row r="80" spans="1:6" ht="28.5" customHeight="1" x14ac:dyDescent="0.3">
      <c r="A80" s="3" t="s">
        <v>15</v>
      </c>
      <c r="B80" s="11" t="s">
        <v>239</v>
      </c>
      <c r="C80" s="15">
        <v>300</v>
      </c>
      <c r="D80" s="11">
        <v>6</v>
      </c>
      <c r="E80" s="127">
        <f>C80*D80</f>
        <v>1800</v>
      </c>
    </row>
    <row r="81" spans="1:5" ht="33" customHeight="1" x14ac:dyDescent="0.3">
      <c r="A81" s="3" t="s">
        <v>16</v>
      </c>
      <c r="B81" s="11" t="s">
        <v>229</v>
      </c>
      <c r="C81" s="15">
        <v>50</v>
      </c>
      <c r="D81" s="11">
        <f>6*12*2</f>
        <v>144</v>
      </c>
      <c r="E81" s="127">
        <f t="shared" ref="E81:E96" si="5">C81*D81</f>
        <v>7200</v>
      </c>
    </row>
    <row r="82" spans="1:5" ht="21" customHeight="1" x14ac:dyDescent="0.3">
      <c r="A82" s="3" t="s">
        <v>16</v>
      </c>
      <c r="B82" s="4" t="s">
        <v>230</v>
      </c>
      <c r="C82" s="15">
        <v>25</v>
      </c>
      <c r="D82" s="11">
        <f>5*6*12</f>
        <v>360</v>
      </c>
      <c r="E82" s="127">
        <f t="shared" si="5"/>
        <v>9000</v>
      </c>
    </row>
    <row r="83" spans="1:5" ht="33" customHeight="1" x14ac:dyDescent="0.3">
      <c r="A83" s="6" t="s">
        <v>17</v>
      </c>
      <c r="B83" s="11" t="s">
        <v>231</v>
      </c>
      <c r="C83" s="15">
        <v>60</v>
      </c>
      <c r="D83" s="11">
        <v>20</v>
      </c>
      <c r="E83" s="127">
        <f t="shared" si="5"/>
        <v>1200</v>
      </c>
    </row>
    <row r="84" spans="1:5" x14ac:dyDescent="0.3">
      <c r="A84" s="6" t="s">
        <v>18</v>
      </c>
      <c r="B84" s="11"/>
      <c r="C84" s="15"/>
      <c r="D84" s="11"/>
      <c r="E84" s="127">
        <f t="shared" si="5"/>
        <v>0</v>
      </c>
    </row>
    <row r="85" spans="1:5" ht="28" x14ac:dyDescent="0.3">
      <c r="A85" s="6" t="s">
        <v>19</v>
      </c>
      <c r="B85" s="11" t="s">
        <v>252</v>
      </c>
      <c r="C85" s="15">
        <v>20</v>
      </c>
      <c r="D85" s="11">
        <v>20</v>
      </c>
      <c r="E85" s="127">
        <f t="shared" si="5"/>
        <v>400</v>
      </c>
    </row>
    <row r="86" spans="1:5" ht="181.5" customHeight="1" x14ac:dyDescent="0.3">
      <c r="A86" s="6" t="s">
        <v>20</v>
      </c>
      <c r="B86" s="157" t="s">
        <v>232</v>
      </c>
      <c r="C86" s="4">
        <v>468</v>
      </c>
      <c r="D86" s="11">
        <v>32</v>
      </c>
      <c r="E86" s="127">
        <f t="shared" si="5"/>
        <v>14976</v>
      </c>
    </row>
    <row r="87" spans="1:5" ht="33" customHeight="1" x14ac:dyDescent="0.3">
      <c r="A87" s="6" t="s">
        <v>21</v>
      </c>
      <c r="B87" s="4" t="s">
        <v>238</v>
      </c>
      <c r="C87" s="15">
        <v>3000</v>
      </c>
      <c r="D87" s="11">
        <v>1</v>
      </c>
      <c r="E87" s="127">
        <f t="shared" si="5"/>
        <v>3000</v>
      </c>
    </row>
    <row r="88" spans="1:5" ht="21" customHeight="1" x14ac:dyDescent="0.3">
      <c r="A88" s="6" t="s">
        <v>22</v>
      </c>
      <c r="B88" s="4"/>
      <c r="C88" s="15"/>
      <c r="D88" s="11"/>
      <c r="E88" s="127">
        <f t="shared" si="5"/>
        <v>0</v>
      </c>
    </row>
    <row r="89" spans="1:5" ht="107.25" customHeight="1" x14ac:dyDescent="0.3">
      <c r="A89" s="6" t="s">
        <v>23</v>
      </c>
      <c r="B89" s="11" t="s">
        <v>236</v>
      </c>
      <c r="C89" s="15">
        <v>425</v>
      </c>
      <c r="D89" s="11">
        <f>6*20</f>
        <v>120</v>
      </c>
      <c r="E89" s="127">
        <f t="shared" si="5"/>
        <v>51000</v>
      </c>
    </row>
    <row r="90" spans="1:5" ht="107.25" customHeight="1" x14ac:dyDescent="0.3">
      <c r="A90" s="6" t="s">
        <v>23</v>
      </c>
      <c r="B90" s="11" t="s">
        <v>237</v>
      </c>
      <c r="C90" s="15">
        <v>24</v>
      </c>
      <c r="D90" s="11">
        <v>72</v>
      </c>
      <c r="E90" s="127">
        <f t="shared" si="5"/>
        <v>1728</v>
      </c>
    </row>
    <row r="91" spans="1:5" ht="33" customHeight="1" x14ac:dyDescent="0.3">
      <c r="A91" s="6" t="s">
        <v>64</v>
      </c>
      <c r="B91" s="4"/>
      <c r="C91" s="15"/>
      <c r="D91" s="11"/>
      <c r="E91" s="127">
        <f t="shared" si="5"/>
        <v>0</v>
      </c>
    </row>
    <row r="92" spans="1:5" ht="30" customHeight="1" x14ac:dyDescent="0.3">
      <c r="A92" s="6" t="s">
        <v>24</v>
      </c>
      <c r="B92" s="4"/>
      <c r="C92" s="15"/>
      <c r="D92" s="11"/>
      <c r="E92" s="127">
        <f t="shared" si="5"/>
        <v>0</v>
      </c>
    </row>
    <row r="93" spans="1:5" ht="21" customHeight="1" x14ac:dyDescent="0.3">
      <c r="A93" s="6" t="s">
        <v>25</v>
      </c>
      <c r="B93" s="4" t="s">
        <v>235</v>
      </c>
      <c r="C93" s="15">
        <v>80</v>
      </c>
      <c r="D93" s="11">
        <v>20</v>
      </c>
      <c r="E93" s="127">
        <f t="shared" si="5"/>
        <v>1600</v>
      </c>
    </row>
    <row r="94" spans="1:5" ht="47.25" customHeight="1" x14ac:dyDescent="0.3">
      <c r="A94" s="6" t="s">
        <v>26</v>
      </c>
      <c r="B94" s="11" t="s">
        <v>233</v>
      </c>
      <c r="C94" s="15">
        <v>150</v>
      </c>
      <c r="D94" s="11">
        <v>300</v>
      </c>
      <c r="E94" s="127">
        <f t="shared" si="5"/>
        <v>45000</v>
      </c>
    </row>
    <row r="95" spans="1:5" ht="21" customHeight="1" x14ac:dyDescent="0.3">
      <c r="A95" s="6" t="s">
        <v>27</v>
      </c>
      <c r="B95" s="4"/>
      <c r="C95" s="15"/>
      <c r="D95" s="11"/>
      <c r="E95" s="127">
        <f t="shared" si="5"/>
        <v>0</v>
      </c>
    </row>
    <row r="96" spans="1:5" ht="21" customHeight="1" x14ac:dyDescent="0.3">
      <c r="A96" s="6" t="s">
        <v>65</v>
      </c>
      <c r="B96" s="4" t="s">
        <v>234</v>
      </c>
      <c r="C96" s="15">
        <v>3000</v>
      </c>
      <c r="D96" s="11">
        <v>1</v>
      </c>
      <c r="E96" s="127">
        <f t="shared" si="5"/>
        <v>3000</v>
      </c>
    </row>
    <row r="97" spans="1:5" ht="30" customHeight="1" x14ac:dyDescent="0.3">
      <c r="A97" s="56" t="s">
        <v>2</v>
      </c>
      <c r="B97" s="56"/>
      <c r="C97" s="57"/>
      <c r="D97" s="58"/>
      <c r="E97" s="131">
        <f>SUM(E79:E96)</f>
        <v>142904</v>
      </c>
    </row>
    <row r="98" spans="1:5" ht="12.75" customHeight="1" thickBot="1" x14ac:dyDescent="0.35">
      <c r="A98" s="16"/>
      <c r="B98" s="70"/>
      <c r="C98" s="83"/>
      <c r="D98" s="83"/>
      <c r="E98" s="83"/>
    </row>
    <row r="99" spans="1:5" ht="45.75" customHeight="1" x14ac:dyDescent="0.3">
      <c r="A99" s="219" t="s">
        <v>149</v>
      </c>
      <c r="B99" s="220"/>
      <c r="C99" s="84"/>
      <c r="D99" s="83"/>
      <c r="E99" s="85"/>
    </row>
    <row r="100" spans="1:5" ht="30" customHeight="1" x14ac:dyDescent="0.3">
      <c r="A100" s="59" t="s">
        <v>67</v>
      </c>
      <c r="B100" s="132">
        <f>E97+E76+E55</f>
        <v>785989</v>
      </c>
      <c r="C100" s="84"/>
      <c r="D100" s="83"/>
      <c r="E100" s="85"/>
    </row>
    <row r="101" spans="1:5" ht="12.75" customHeight="1" x14ac:dyDescent="0.3">
      <c r="A101" s="39" t="s">
        <v>121</v>
      </c>
      <c r="B101" s="40">
        <v>0.1</v>
      </c>
      <c r="C101" s="84"/>
      <c r="D101" s="83"/>
      <c r="E101" s="85"/>
    </row>
    <row r="102" spans="1:5" s="87" customFormat="1" ht="30" customHeight="1" x14ac:dyDescent="0.35">
      <c r="A102" s="59" t="s">
        <v>3</v>
      </c>
      <c r="B102" s="133">
        <f>IF(B101&gt;0.1,"Le taux de majoration pour frais de gestion est plafonné à 10 %",E55*B101)</f>
        <v>40922.5</v>
      </c>
      <c r="C102" s="86"/>
      <c r="D102" s="86"/>
      <c r="E102" s="86"/>
    </row>
    <row r="103" spans="1:5" ht="12.75" customHeight="1" x14ac:dyDescent="0.3">
      <c r="A103" s="88"/>
      <c r="B103" s="89"/>
      <c r="C103" s="84"/>
      <c r="D103" s="83"/>
      <c r="E103" s="85"/>
    </row>
    <row r="104" spans="1:5" s="87" customFormat="1" ht="30" customHeight="1" x14ac:dyDescent="0.35">
      <c r="A104" s="59" t="s">
        <v>118</v>
      </c>
      <c r="B104" s="133">
        <f>B100+B102</f>
        <v>826911.5</v>
      </c>
      <c r="C104" s="86"/>
    </row>
    <row r="105" spans="1:5" ht="14.5" thickBot="1" x14ac:dyDescent="0.35">
      <c r="A105" s="31"/>
      <c r="B105" s="32"/>
      <c r="C105" s="9"/>
    </row>
    <row r="106" spans="1:5" x14ac:dyDescent="0.3">
      <c r="A106" s="19"/>
      <c r="B106" s="8"/>
      <c r="C106" s="9"/>
    </row>
    <row r="107" spans="1:5" ht="30" customHeight="1" x14ac:dyDescent="0.3">
      <c r="A107" s="47" t="s">
        <v>68</v>
      </c>
      <c r="B107" s="57">
        <f>C55</f>
        <v>76.7</v>
      </c>
      <c r="C107" s="84"/>
      <c r="D107" s="68"/>
      <c r="E107" s="68"/>
    </row>
    <row r="109" spans="1:5" ht="30" customHeight="1" x14ac:dyDescent="0.3">
      <c r="A109" s="47" t="s">
        <v>69</v>
      </c>
      <c r="B109" s="56">
        <f>B107/12</f>
        <v>6.3916666666666666</v>
      </c>
      <c r="C109" s="85"/>
      <c r="D109" s="83"/>
      <c r="E109" s="85"/>
    </row>
    <row r="112" spans="1:5" ht="28" x14ac:dyDescent="0.3">
      <c r="A112" s="60" t="s">
        <v>159</v>
      </c>
      <c r="B112" s="61">
        <f>IF(B$104=0,"",(E55+B102)/B$104)</f>
        <v>0.54437203981320859</v>
      </c>
    </row>
    <row r="113" spans="1:5" ht="28" x14ac:dyDescent="0.3">
      <c r="A113" s="60" t="s">
        <v>160</v>
      </c>
      <c r="B113" s="61">
        <f>IF(B$104=0,"",E76/B$104)</f>
        <v>0.28281140122008219</v>
      </c>
    </row>
    <row r="114" spans="1:5" ht="28" x14ac:dyDescent="0.3">
      <c r="A114" s="60" t="s">
        <v>161</v>
      </c>
      <c r="B114" s="61">
        <f>IF(B$104=0,"",E97/B$104)</f>
        <v>0.17281655896670925</v>
      </c>
    </row>
    <row r="116" spans="1:5" ht="30" customHeight="1" x14ac:dyDescent="0.3">
      <c r="A116" s="47" t="s">
        <v>46</v>
      </c>
      <c r="B116" s="134">
        <f>IF(B104=0,"",B104/B6)</f>
        <v>2756.3716666666664</v>
      </c>
    </row>
    <row r="117" spans="1:5" ht="9" customHeight="1" x14ac:dyDescent="0.3"/>
    <row r="118" spans="1:5" ht="9" customHeight="1" x14ac:dyDescent="0.3"/>
    <row r="119" spans="1:5" ht="9" customHeight="1" x14ac:dyDescent="0.3"/>
    <row r="120" spans="1:5" ht="9" customHeight="1" x14ac:dyDescent="0.3"/>
    <row r="121" spans="1:5" ht="34.5" customHeight="1" thickBot="1" x14ac:dyDescent="0.35">
      <c r="A121" s="200" t="s">
        <v>113</v>
      </c>
      <c r="B121" s="201"/>
      <c r="C121" s="201"/>
      <c r="D121" s="201"/>
      <c r="E121" s="202"/>
    </row>
    <row r="122" spans="1:5" s="102" customFormat="1" ht="41.25" customHeight="1" x14ac:dyDescent="0.35">
      <c r="A122" s="229" t="s">
        <v>114</v>
      </c>
      <c r="B122" s="235" t="s">
        <v>126</v>
      </c>
      <c r="C122" s="235" t="s">
        <v>115</v>
      </c>
      <c r="D122" s="225" t="s">
        <v>116</v>
      </c>
      <c r="E122" s="226"/>
    </row>
    <row r="123" spans="1:5" s="102" customFormat="1" ht="15" hidden="1" customHeight="1" x14ac:dyDescent="0.35">
      <c r="A123" s="230"/>
      <c r="B123" s="236"/>
      <c r="C123" s="236"/>
      <c r="D123" s="227"/>
      <c r="E123" s="228"/>
    </row>
    <row r="124" spans="1:5" s="102" customFormat="1" ht="15.5" x14ac:dyDescent="0.35">
      <c r="A124" s="230"/>
      <c r="B124" s="236"/>
      <c r="C124" s="236"/>
      <c r="D124" s="221" t="s">
        <v>111</v>
      </c>
      <c r="E124" s="223" t="s">
        <v>112</v>
      </c>
    </row>
    <row r="125" spans="1:5" s="102" customFormat="1" ht="21" customHeight="1" thickBot="1" x14ac:dyDescent="0.4">
      <c r="A125" s="231"/>
      <c r="B125" s="236"/>
      <c r="C125" s="236"/>
      <c r="D125" s="222"/>
      <c r="E125" s="224"/>
    </row>
    <row r="126" spans="1:5" s="79" customFormat="1" ht="25.5" customHeight="1" x14ac:dyDescent="0.35">
      <c r="A126" s="203" t="s">
        <v>243</v>
      </c>
      <c r="B126" s="276" t="s">
        <v>244</v>
      </c>
      <c r="C126" s="104" t="s">
        <v>55</v>
      </c>
      <c r="D126" s="107"/>
      <c r="E126" s="107"/>
    </row>
    <row r="127" spans="1:5" s="79" customFormat="1" ht="25.5" customHeight="1" x14ac:dyDescent="0.35">
      <c r="A127" s="204"/>
      <c r="B127" s="277"/>
      <c r="C127" s="105" t="s">
        <v>56</v>
      </c>
      <c r="D127" s="159">
        <v>75000</v>
      </c>
      <c r="E127" s="108"/>
    </row>
    <row r="128" spans="1:5" s="79" customFormat="1" ht="25.5" customHeight="1" x14ac:dyDescent="0.35">
      <c r="A128" s="204"/>
      <c r="B128" s="277"/>
      <c r="C128" s="105" t="s">
        <v>66</v>
      </c>
      <c r="D128" s="108"/>
      <c r="E128" s="108"/>
    </row>
    <row r="129" spans="1:5" s="79" customFormat="1" ht="25.5" customHeight="1" thickBot="1" x14ac:dyDescent="0.4">
      <c r="A129" s="205"/>
      <c r="B129" s="278"/>
      <c r="C129" s="106" t="s">
        <v>57</v>
      </c>
      <c r="D129" s="109"/>
      <c r="E129" s="109"/>
    </row>
    <row r="130" spans="1:5" s="79" customFormat="1" ht="25.5" customHeight="1" x14ac:dyDescent="0.35">
      <c r="A130" s="203" t="s">
        <v>243</v>
      </c>
      <c r="B130" s="276" t="s">
        <v>245</v>
      </c>
      <c r="C130" s="104" t="s">
        <v>55</v>
      </c>
      <c r="D130" s="107"/>
      <c r="E130" s="161">
        <v>14067</v>
      </c>
    </row>
    <row r="131" spans="1:5" s="79" customFormat="1" ht="25.5" customHeight="1" x14ac:dyDescent="0.35">
      <c r="A131" s="204"/>
      <c r="B131" s="277"/>
      <c r="C131" s="105" t="s">
        <v>56</v>
      </c>
      <c r="D131" s="108"/>
      <c r="E131" s="108"/>
    </row>
    <row r="132" spans="1:5" s="79" customFormat="1" ht="25.5" customHeight="1" x14ac:dyDescent="0.35">
      <c r="A132" s="204"/>
      <c r="B132" s="277"/>
      <c r="C132" s="105" t="s">
        <v>66</v>
      </c>
      <c r="D132" s="108"/>
      <c r="E132" s="108"/>
    </row>
    <row r="133" spans="1:5" s="79" customFormat="1" ht="71.25" customHeight="1" thickBot="1" x14ac:dyDescent="0.4">
      <c r="A133" s="205"/>
      <c r="B133" s="278"/>
      <c r="C133" s="106" t="s">
        <v>57</v>
      </c>
      <c r="D133" s="109"/>
      <c r="E133" s="109"/>
    </row>
    <row r="134" spans="1:5" s="79" customFormat="1" ht="25.5" customHeight="1" x14ac:dyDescent="0.35">
      <c r="A134" s="203"/>
      <c r="B134" s="232"/>
      <c r="C134" s="104" t="s">
        <v>55</v>
      </c>
      <c r="D134" s="107"/>
      <c r="E134" s="107"/>
    </row>
    <row r="135" spans="1:5" s="79" customFormat="1" ht="25.5" customHeight="1" x14ac:dyDescent="0.35">
      <c r="A135" s="204"/>
      <c r="B135" s="233"/>
      <c r="C135" s="105" t="s">
        <v>56</v>
      </c>
      <c r="D135" s="108"/>
      <c r="E135" s="108"/>
    </row>
    <row r="136" spans="1:5" s="79" customFormat="1" ht="25.5" customHeight="1" x14ac:dyDescent="0.35">
      <c r="A136" s="204"/>
      <c r="B136" s="233"/>
      <c r="C136" s="105" t="s">
        <v>66</v>
      </c>
      <c r="D136" s="108"/>
      <c r="E136" s="108"/>
    </row>
    <row r="137" spans="1:5" s="79" customFormat="1" ht="25.5" customHeight="1" thickBot="1" x14ac:dyDescent="0.4">
      <c r="A137" s="205"/>
      <c r="B137" s="234"/>
      <c r="C137" s="106" t="s">
        <v>57</v>
      </c>
      <c r="D137" s="109"/>
      <c r="E137" s="109"/>
    </row>
    <row r="138" spans="1:5" ht="27.75" customHeight="1" x14ac:dyDescent="0.3">
      <c r="A138" s="90"/>
      <c r="C138" s="62" t="s">
        <v>119</v>
      </c>
      <c r="D138" s="63">
        <f>SUM(D126:D137)</f>
        <v>75000</v>
      </c>
      <c r="E138" s="111"/>
    </row>
    <row r="139" spans="1:5" ht="28" x14ac:dyDescent="0.3">
      <c r="A139" s="91"/>
      <c r="B139" s="92"/>
      <c r="C139" s="62" t="s">
        <v>122</v>
      </c>
      <c r="D139" s="111"/>
      <c r="E139" s="63">
        <f>SUM(E126:E137)</f>
        <v>14067</v>
      </c>
    </row>
    <row r="140" spans="1:5" ht="14.5" thickBot="1" x14ac:dyDescent="0.35">
      <c r="C140" s="33"/>
      <c r="D140" s="70"/>
      <c r="E140" s="34"/>
    </row>
    <row r="141" spans="1:5" x14ac:dyDescent="0.3">
      <c r="A141" s="93"/>
      <c r="B141" s="110" t="s">
        <v>117</v>
      </c>
      <c r="C141" s="33"/>
      <c r="D141" s="70"/>
      <c r="E141" s="34"/>
    </row>
    <row r="142" spans="1:5" ht="20.25" customHeight="1" x14ac:dyDescent="0.3">
      <c r="A142" s="35" t="s">
        <v>118</v>
      </c>
      <c r="B142" s="36">
        <f>B104</f>
        <v>826911.5</v>
      </c>
      <c r="C142" s="14"/>
      <c r="D142" s="9"/>
    </row>
    <row r="143" spans="1:5" ht="20.25" customHeight="1" x14ac:dyDescent="0.3">
      <c r="A143" s="35" t="s">
        <v>119</v>
      </c>
      <c r="B143" s="36">
        <f>D138</f>
        <v>75000</v>
      </c>
      <c r="C143" s="14"/>
      <c r="D143" s="9"/>
    </row>
    <row r="144" spans="1:5" ht="20.25" customHeight="1" thickBot="1" x14ac:dyDescent="0.35">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20:B20"/>
    <mergeCell ref="A28:B28"/>
    <mergeCell ref="A12:E12"/>
    <mergeCell ref="A14:E14"/>
    <mergeCell ref="A16:E16"/>
    <mergeCell ref="C18:C19"/>
    <mergeCell ref="D18:D19"/>
    <mergeCell ref="E18:E19"/>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34:B34"/>
    <mergeCell ref="C41:C42"/>
    <mergeCell ref="E124:E125"/>
    <mergeCell ref="B130:B133"/>
    <mergeCell ref="E41:E42"/>
    <mergeCell ref="A126:A129"/>
    <mergeCell ref="B126:B129"/>
    <mergeCell ref="A130:A133"/>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E8393-DE0E-46A2-83F0-B310F51D7A1D}">
  <dimension ref="A1:L51"/>
  <sheetViews>
    <sheetView workbookViewId="0">
      <selection sqref="A1:XFD1048576"/>
    </sheetView>
  </sheetViews>
  <sheetFormatPr baseColWidth="10" defaultColWidth="11.453125" defaultRowHeight="13" x14ac:dyDescent="0.3"/>
  <cols>
    <col min="1" max="1" width="44.81640625" style="337" customWidth="1"/>
    <col min="2" max="3" width="15" style="330" customWidth="1"/>
    <col min="4" max="5" width="16.1796875" style="330" customWidth="1"/>
    <col min="6" max="6" width="2.81640625" style="287" customWidth="1"/>
    <col min="7" max="7" width="13.90625" style="331" customWidth="1"/>
    <col min="8" max="8" width="5.81640625" style="331" customWidth="1"/>
    <col min="9" max="9" width="13.90625" style="331" customWidth="1"/>
    <col min="10" max="10" width="21.90625" style="332" bestFit="1" customWidth="1"/>
    <col min="11" max="11" width="19.08984375" style="333" customWidth="1"/>
    <col min="12" max="12" width="24.453125" style="333" customWidth="1"/>
    <col min="13" max="256" width="11.453125" style="287"/>
    <col min="257" max="257" width="44.81640625" style="287" customWidth="1"/>
    <col min="258" max="259" width="15" style="287" customWidth="1"/>
    <col min="260" max="261" width="16.1796875" style="287" customWidth="1"/>
    <col min="262" max="262" width="2.81640625" style="287" customWidth="1"/>
    <col min="263" max="263" width="13.90625" style="287" customWidth="1"/>
    <col min="264" max="264" width="5.81640625" style="287" customWidth="1"/>
    <col min="265" max="265" width="13.90625" style="287" customWidth="1"/>
    <col min="266" max="266" width="21.90625" style="287" bestFit="1" customWidth="1"/>
    <col min="267" max="267" width="19.08984375" style="287" customWidth="1"/>
    <col min="268" max="268" width="24.453125" style="287" customWidth="1"/>
    <col min="269" max="512" width="11.453125" style="287"/>
    <col min="513" max="513" width="44.81640625" style="287" customWidth="1"/>
    <col min="514" max="515" width="15" style="287" customWidth="1"/>
    <col min="516" max="517" width="16.1796875" style="287" customWidth="1"/>
    <col min="518" max="518" width="2.81640625" style="287" customWidth="1"/>
    <col min="519" max="519" width="13.90625" style="287" customWidth="1"/>
    <col min="520" max="520" width="5.81640625" style="287" customWidth="1"/>
    <col min="521" max="521" width="13.90625" style="287" customWidth="1"/>
    <col min="522" max="522" width="21.90625" style="287" bestFit="1" customWidth="1"/>
    <col min="523" max="523" width="19.08984375" style="287" customWidth="1"/>
    <col min="524" max="524" width="24.453125" style="287" customWidth="1"/>
    <col min="525" max="768" width="11.453125" style="287"/>
    <col min="769" max="769" width="44.81640625" style="287" customWidth="1"/>
    <col min="770" max="771" width="15" style="287" customWidth="1"/>
    <col min="772" max="773" width="16.1796875" style="287" customWidth="1"/>
    <col min="774" max="774" width="2.81640625" style="287" customWidth="1"/>
    <col min="775" max="775" width="13.90625" style="287" customWidth="1"/>
    <col min="776" max="776" width="5.81640625" style="287" customWidth="1"/>
    <col min="777" max="777" width="13.90625" style="287" customWidth="1"/>
    <col min="778" max="778" width="21.90625" style="287" bestFit="1" customWidth="1"/>
    <col min="779" max="779" width="19.08984375" style="287" customWidth="1"/>
    <col min="780" max="780" width="24.453125" style="287" customWidth="1"/>
    <col min="781" max="1024" width="11.453125" style="287"/>
    <col min="1025" max="1025" width="44.81640625" style="287" customWidth="1"/>
    <col min="1026" max="1027" width="15" style="287" customWidth="1"/>
    <col min="1028" max="1029" width="16.1796875" style="287" customWidth="1"/>
    <col min="1030" max="1030" width="2.81640625" style="287" customWidth="1"/>
    <col min="1031" max="1031" width="13.90625" style="287" customWidth="1"/>
    <col min="1032" max="1032" width="5.81640625" style="287" customWidth="1"/>
    <col min="1033" max="1033" width="13.90625" style="287" customWidth="1"/>
    <col min="1034" max="1034" width="21.90625" style="287" bestFit="1" customWidth="1"/>
    <col min="1035" max="1035" width="19.08984375" style="287" customWidth="1"/>
    <col min="1036" max="1036" width="24.453125" style="287" customWidth="1"/>
    <col min="1037" max="1280" width="11.453125" style="287"/>
    <col min="1281" max="1281" width="44.81640625" style="287" customWidth="1"/>
    <col min="1282" max="1283" width="15" style="287" customWidth="1"/>
    <col min="1284" max="1285" width="16.1796875" style="287" customWidth="1"/>
    <col min="1286" max="1286" width="2.81640625" style="287" customWidth="1"/>
    <col min="1287" max="1287" width="13.90625" style="287" customWidth="1"/>
    <col min="1288" max="1288" width="5.81640625" style="287" customWidth="1"/>
    <col min="1289" max="1289" width="13.90625" style="287" customWidth="1"/>
    <col min="1290" max="1290" width="21.90625" style="287" bestFit="1" customWidth="1"/>
    <col min="1291" max="1291" width="19.08984375" style="287" customWidth="1"/>
    <col min="1292" max="1292" width="24.453125" style="287" customWidth="1"/>
    <col min="1293" max="1536" width="11.453125" style="287"/>
    <col min="1537" max="1537" width="44.81640625" style="287" customWidth="1"/>
    <col min="1538" max="1539" width="15" style="287" customWidth="1"/>
    <col min="1540" max="1541" width="16.1796875" style="287" customWidth="1"/>
    <col min="1542" max="1542" width="2.81640625" style="287" customWidth="1"/>
    <col min="1543" max="1543" width="13.90625" style="287" customWidth="1"/>
    <col min="1544" max="1544" width="5.81640625" style="287" customWidth="1"/>
    <col min="1545" max="1545" width="13.90625" style="287" customWidth="1"/>
    <col min="1546" max="1546" width="21.90625" style="287" bestFit="1" customWidth="1"/>
    <col min="1547" max="1547" width="19.08984375" style="287" customWidth="1"/>
    <col min="1548" max="1548" width="24.453125" style="287" customWidth="1"/>
    <col min="1549" max="1792" width="11.453125" style="287"/>
    <col min="1793" max="1793" width="44.81640625" style="287" customWidth="1"/>
    <col min="1794" max="1795" width="15" style="287" customWidth="1"/>
    <col min="1796" max="1797" width="16.1796875" style="287" customWidth="1"/>
    <col min="1798" max="1798" width="2.81640625" style="287" customWidth="1"/>
    <col min="1799" max="1799" width="13.90625" style="287" customWidth="1"/>
    <col min="1800" max="1800" width="5.81640625" style="287" customWidth="1"/>
    <col min="1801" max="1801" width="13.90625" style="287" customWidth="1"/>
    <col min="1802" max="1802" width="21.90625" style="287" bestFit="1" customWidth="1"/>
    <col min="1803" max="1803" width="19.08984375" style="287" customWidth="1"/>
    <col min="1804" max="1804" width="24.453125" style="287" customWidth="1"/>
    <col min="1805" max="2048" width="11.453125" style="287"/>
    <col min="2049" max="2049" width="44.81640625" style="287" customWidth="1"/>
    <col min="2050" max="2051" width="15" style="287" customWidth="1"/>
    <col min="2052" max="2053" width="16.1796875" style="287" customWidth="1"/>
    <col min="2054" max="2054" width="2.81640625" style="287" customWidth="1"/>
    <col min="2055" max="2055" width="13.90625" style="287" customWidth="1"/>
    <col min="2056" max="2056" width="5.81640625" style="287" customWidth="1"/>
    <col min="2057" max="2057" width="13.90625" style="287" customWidth="1"/>
    <col min="2058" max="2058" width="21.90625" style="287" bestFit="1" customWidth="1"/>
    <col min="2059" max="2059" width="19.08984375" style="287" customWidth="1"/>
    <col min="2060" max="2060" width="24.453125" style="287" customWidth="1"/>
    <col min="2061" max="2304" width="11.453125" style="287"/>
    <col min="2305" max="2305" width="44.81640625" style="287" customWidth="1"/>
    <col min="2306" max="2307" width="15" style="287" customWidth="1"/>
    <col min="2308" max="2309" width="16.1796875" style="287" customWidth="1"/>
    <col min="2310" max="2310" width="2.81640625" style="287" customWidth="1"/>
    <col min="2311" max="2311" width="13.90625" style="287" customWidth="1"/>
    <col min="2312" max="2312" width="5.81640625" style="287" customWidth="1"/>
    <col min="2313" max="2313" width="13.90625" style="287" customWidth="1"/>
    <col min="2314" max="2314" width="21.90625" style="287" bestFit="1" customWidth="1"/>
    <col min="2315" max="2315" width="19.08984375" style="287" customWidth="1"/>
    <col min="2316" max="2316" width="24.453125" style="287" customWidth="1"/>
    <col min="2317" max="2560" width="11.453125" style="287"/>
    <col min="2561" max="2561" width="44.81640625" style="287" customWidth="1"/>
    <col min="2562" max="2563" width="15" style="287" customWidth="1"/>
    <col min="2564" max="2565" width="16.1796875" style="287" customWidth="1"/>
    <col min="2566" max="2566" width="2.81640625" style="287" customWidth="1"/>
    <col min="2567" max="2567" width="13.90625" style="287" customWidth="1"/>
    <col min="2568" max="2568" width="5.81640625" style="287" customWidth="1"/>
    <col min="2569" max="2569" width="13.90625" style="287" customWidth="1"/>
    <col min="2570" max="2570" width="21.90625" style="287" bestFit="1" customWidth="1"/>
    <col min="2571" max="2571" width="19.08984375" style="287" customWidth="1"/>
    <col min="2572" max="2572" width="24.453125" style="287" customWidth="1"/>
    <col min="2573" max="2816" width="11.453125" style="287"/>
    <col min="2817" max="2817" width="44.81640625" style="287" customWidth="1"/>
    <col min="2818" max="2819" width="15" style="287" customWidth="1"/>
    <col min="2820" max="2821" width="16.1796875" style="287" customWidth="1"/>
    <col min="2822" max="2822" width="2.81640625" style="287" customWidth="1"/>
    <col min="2823" max="2823" width="13.90625" style="287" customWidth="1"/>
    <col min="2824" max="2824" width="5.81640625" style="287" customWidth="1"/>
    <col min="2825" max="2825" width="13.90625" style="287" customWidth="1"/>
    <col min="2826" max="2826" width="21.90625" style="287" bestFit="1" customWidth="1"/>
    <col min="2827" max="2827" width="19.08984375" style="287" customWidth="1"/>
    <col min="2828" max="2828" width="24.453125" style="287" customWidth="1"/>
    <col min="2829" max="3072" width="11.453125" style="287"/>
    <col min="3073" max="3073" width="44.81640625" style="287" customWidth="1"/>
    <col min="3074" max="3075" width="15" style="287" customWidth="1"/>
    <col min="3076" max="3077" width="16.1796875" style="287" customWidth="1"/>
    <col min="3078" max="3078" width="2.81640625" style="287" customWidth="1"/>
    <col min="3079" max="3079" width="13.90625" style="287" customWidth="1"/>
    <col min="3080" max="3080" width="5.81640625" style="287" customWidth="1"/>
    <col min="3081" max="3081" width="13.90625" style="287" customWidth="1"/>
    <col min="3082" max="3082" width="21.90625" style="287" bestFit="1" customWidth="1"/>
    <col min="3083" max="3083" width="19.08984375" style="287" customWidth="1"/>
    <col min="3084" max="3084" width="24.453125" style="287" customWidth="1"/>
    <col min="3085" max="3328" width="11.453125" style="287"/>
    <col min="3329" max="3329" width="44.81640625" style="287" customWidth="1"/>
    <col min="3330" max="3331" width="15" style="287" customWidth="1"/>
    <col min="3332" max="3333" width="16.1796875" style="287" customWidth="1"/>
    <col min="3334" max="3334" width="2.81640625" style="287" customWidth="1"/>
    <col min="3335" max="3335" width="13.90625" style="287" customWidth="1"/>
    <col min="3336" max="3336" width="5.81640625" style="287" customWidth="1"/>
    <col min="3337" max="3337" width="13.90625" style="287" customWidth="1"/>
    <col min="3338" max="3338" width="21.90625" style="287" bestFit="1" customWidth="1"/>
    <col min="3339" max="3339" width="19.08984375" style="287" customWidth="1"/>
    <col min="3340" max="3340" width="24.453125" style="287" customWidth="1"/>
    <col min="3341" max="3584" width="11.453125" style="287"/>
    <col min="3585" max="3585" width="44.81640625" style="287" customWidth="1"/>
    <col min="3586" max="3587" width="15" style="287" customWidth="1"/>
    <col min="3588" max="3589" width="16.1796875" style="287" customWidth="1"/>
    <col min="3590" max="3590" width="2.81640625" style="287" customWidth="1"/>
    <col min="3591" max="3591" width="13.90625" style="287" customWidth="1"/>
    <col min="3592" max="3592" width="5.81640625" style="287" customWidth="1"/>
    <col min="3593" max="3593" width="13.90625" style="287" customWidth="1"/>
    <col min="3594" max="3594" width="21.90625" style="287" bestFit="1" customWidth="1"/>
    <col min="3595" max="3595" width="19.08984375" style="287" customWidth="1"/>
    <col min="3596" max="3596" width="24.453125" style="287" customWidth="1"/>
    <col min="3597" max="3840" width="11.453125" style="287"/>
    <col min="3841" max="3841" width="44.81640625" style="287" customWidth="1"/>
    <col min="3842" max="3843" width="15" style="287" customWidth="1"/>
    <col min="3844" max="3845" width="16.1796875" style="287" customWidth="1"/>
    <col min="3846" max="3846" width="2.81640625" style="287" customWidth="1"/>
    <col min="3847" max="3847" width="13.90625" style="287" customWidth="1"/>
    <col min="3848" max="3848" width="5.81640625" style="287" customWidth="1"/>
    <col min="3849" max="3849" width="13.90625" style="287" customWidth="1"/>
    <col min="3850" max="3850" width="21.90625" style="287" bestFit="1" customWidth="1"/>
    <col min="3851" max="3851" width="19.08984375" style="287" customWidth="1"/>
    <col min="3852" max="3852" width="24.453125" style="287" customWidth="1"/>
    <col min="3853" max="4096" width="11.453125" style="287"/>
    <col min="4097" max="4097" width="44.81640625" style="287" customWidth="1"/>
    <col min="4098" max="4099" width="15" style="287" customWidth="1"/>
    <col min="4100" max="4101" width="16.1796875" style="287" customWidth="1"/>
    <col min="4102" max="4102" width="2.81640625" style="287" customWidth="1"/>
    <col min="4103" max="4103" width="13.90625" style="287" customWidth="1"/>
    <col min="4104" max="4104" width="5.81640625" style="287" customWidth="1"/>
    <col min="4105" max="4105" width="13.90625" style="287" customWidth="1"/>
    <col min="4106" max="4106" width="21.90625" style="287" bestFit="1" customWidth="1"/>
    <col min="4107" max="4107" width="19.08984375" style="287" customWidth="1"/>
    <col min="4108" max="4108" width="24.453125" style="287" customWidth="1"/>
    <col min="4109" max="4352" width="11.453125" style="287"/>
    <col min="4353" max="4353" width="44.81640625" style="287" customWidth="1"/>
    <col min="4354" max="4355" width="15" style="287" customWidth="1"/>
    <col min="4356" max="4357" width="16.1796875" style="287" customWidth="1"/>
    <col min="4358" max="4358" width="2.81640625" style="287" customWidth="1"/>
    <col min="4359" max="4359" width="13.90625" style="287" customWidth="1"/>
    <col min="4360" max="4360" width="5.81640625" style="287" customWidth="1"/>
    <col min="4361" max="4361" width="13.90625" style="287" customWidth="1"/>
    <col min="4362" max="4362" width="21.90625" style="287" bestFit="1" customWidth="1"/>
    <col min="4363" max="4363" width="19.08984375" style="287" customWidth="1"/>
    <col min="4364" max="4364" width="24.453125" style="287" customWidth="1"/>
    <col min="4365" max="4608" width="11.453125" style="287"/>
    <col min="4609" max="4609" width="44.81640625" style="287" customWidth="1"/>
    <col min="4610" max="4611" width="15" style="287" customWidth="1"/>
    <col min="4612" max="4613" width="16.1796875" style="287" customWidth="1"/>
    <col min="4614" max="4614" width="2.81640625" style="287" customWidth="1"/>
    <col min="4615" max="4615" width="13.90625" style="287" customWidth="1"/>
    <col min="4616" max="4616" width="5.81640625" style="287" customWidth="1"/>
    <col min="4617" max="4617" width="13.90625" style="287" customWidth="1"/>
    <col min="4618" max="4618" width="21.90625" style="287" bestFit="1" customWidth="1"/>
    <col min="4619" max="4619" width="19.08984375" style="287" customWidth="1"/>
    <col min="4620" max="4620" width="24.453125" style="287" customWidth="1"/>
    <col min="4621" max="4864" width="11.453125" style="287"/>
    <col min="4865" max="4865" width="44.81640625" style="287" customWidth="1"/>
    <col min="4866" max="4867" width="15" style="287" customWidth="1"/>
    <col min="4868" max="4869" width="16.1796875" style="287" customWidth="1"/>
    <col min="4870" max="4870" width="2.81640625" style="287" customWidth="1"/>
    <col min="4871" max="4871" width="13.90625" style="287" customWidth="1"/>
    <col min="4872" max="4872" width="5.81640625" style="287" customWidth="1"/>
    <col min="4873" max="4873" width="13.90625" style="287" customWidth="1"/>
    <col min="4874" max="4874" width="21.90625" style="287" bestFit="1" customWidth="1"/>
    <col min="4875" max="4875" width="19.08984375" style="287" customWidth="1"/>
    <col min="4876" max="4876" width="24.453125" style="287" customWidth="1"/>
    <col min="4877" max="5120" width="11.453125" style="287"/>
    <col min="5121" max="5121" width="44.81640625" style="287" customWidth="1"/>
    <col min="5122" max="5123" width="15" style="287" customWidth="1"/>
    <col min="5124" max="5125" width="16.1796875" style="287" customWidth="1"/>
    <col min="5126" max="5126" width="2.81640625" style="287" customWidth="1"/>
    <col min="5127" max="5127" width="13.90625" style="287" customWidth="1"/>
    <col min="5128" max="5128" width="5.81640625" style="287" customWidth="1"/>
    <col min="5129" max="5129" width="13.90625" style="287" customWidth="1"/>
    <col min="5130" max="5130" width="21.90625" style="287" bestFit="1" customWidth="1"/>
    <col min="5131" max="5131" width="19.08984375" style="287" customWidth="1"/>
    <col min="5132" max="5132" width="24.453125" style="287" customWidth="1"/>
    <col min="5133" max="5376" width="11.453125" style="287"/>
    <col min="5377" max="5377" width="44.81640625" style="287" customWidth="1"/>
    <col min="5378" max="5379" width="15" style="287" customWidth="1"/>
    <col min="5380" max="5381" width="16.1796875" style="287" customWidth="1"/>
    <col min="5382" max="5382" width="2.81640625" style="287" customWidth="1"/>
    <col min="5383" max="5383" width="13.90625" style="287" customWidth="1"/>
    <col min="5384" max="5384" width="5.81640625" style="287" customWidth="1"/>
    <col min="5385" max="5385" width="13.90625" style="287" customWidth="1"/>
    <col min="5386" max="5386" width="21.90625" style="287" bestFit="1" customWidth="1"/>
    <col min="5387" max="5387" width="19.08984375" style="287" customWidth="1"/>
    <col min="5388" max="5388" width="24.453125" style="287" customWidth="1"/>
    <col min="5389" max="5632" width="11.453125" style="287"/>
    <col min="5633" max="5633" width="44.81640625" style="287" customWidth="1"/>
    <col min="5634" max="5635" width="15" style="287" customWidth="1"/>
    <col min="5636" max="5637" width="16.1796875" style="287" customWidth="1"/>
    <col min="5638" max="5638" width="2.81640625" style="287" customWidth="1"/>
    <col min="5639" max="5639" width="13.90625" style="287" customWidth="1"/>
    <col min="5640" max="5640" width="5.81640625" style="287" customWidth="1"/>
    <col min="5641" max="5641" width="13.90625" style="287" customWidth="1"/>
    <col min="5642" max="5642" width="21.90625" style="287" bestFit="1" customWidth="1"/>
    <col min="5643" max="5643" width="19.08984375" style="287" customWidth="1"/>
    <col min="5644" max="5644" width="24.453125" style="287" customWidth="1"/>
    <col min="5645" max="5888" width="11.453125" style="287"/>
    <col min="5889" max="5889" width="44.81640625" style="287" customWidth="1"/>
    <col min="5890" max="5891" width="15" style="287" customWidth="1"/>
    <col min="5892" max="5893" width="16.1796875" style="287" customWidth="1"/>
    <col min="5894" max="5894" width="2.81640625" style="287" customWidth="1"/>
    <col min="5895" max="5895" width="13.90625" style="287" customWidth="1"/>
    <col min="5896" max="5896" width="5.81640625" style="287" customWidth="1"/>
    <col min="5897" max="5897" width="13.90625" style="287" customWidth="1"/>
    <col min="5898" max="5898" width="21.90625" style="287" bestFit="1" customWidth="1"/>
    <col min="5899" max="5899" width="19.08984375" style="287" customWidth="1"/>
    <col min="5900" max="5900" width="24.453125" style="287" customWidth="1"/>
    <col min="5901" max="6144" width="11.453125" style="287"/>
    <col min="6145" max="6145" width="44.81640625" style="287" customWidth="1"/>
    <col min="6146" max="6147" width="15" style="287" customWidth="1"/>
    <col min="6148" max="6149" width="16.1796875" style="287" customWidth="1"/>
    <col min="6150" max="6150" width="2.81640625" style="287" customWidth="1"/>
    <col min="6151" max="6151" width="13.90625" style="287" customWidth="1"/>
    <col min="6152" max="6152" width="5.81640625" style="287" customWidth="1"/>
    <col min="6153" max="6153" width="13.90625" style="287" customWidth="1"/>
    <col min="6154" max="6154" width="21.90625" style="287" bestFit="1" customWidth="1"/>
    <col min="6155" max="6155" width="19.08984375" style="287" customWidth="1"/>
    <col min="6156" max="6156" width="24.453125" style="287" customWidth="1"/>
    <col min="6157" max="6400" width="11.453125" style="287"/>
    <col min="6401" max="6401" width="44.81640625" style="287" customWidth="1"/>
    <col min="6402" max="6403" width="15" style="287" customWidth="1"/>
    <col min="6404" max="6405" width="16.1796875" style="287" customWidth="1"/>
    <col min="6406" max="6406" width="2.81640625" style="287" customWidth="1"/>
    <col min="6407" max="6407" width="13.90625" style="287" customWidth="1"/>
    <col min="6408" max="6408" width="5.81640625" style="287" customWidth="1"/>
    <col min="6409" max="6409" width="13.90625" style="287" customWidth="1"/>
    <col min="6410" max="6410" width="21.90625" style="287" bestFit="1" customWidth="1"/>
    <col min="6411" max="6411" width="19.08984375" style="287" customWidth="1"/>
    <col min="6412" max="6412" width="24.453125" style="287" customWidth="1"/>
    <col min="6413" max="6656" width="11.453125" style="287"/>
    <col min="6657" max="6657" width="44.81640625" style="287" customWidth="1"/>
    <col min="6658" max="6659" width="15" style="287" customWidth="1"/>
    <col min="6660" max="6661" width="16.1796875" style="287" customWidth="1"/>
    <col min="6662" max="6662" width="2.81640625" style="287" customWidth="1"/>
    <col min="6663" max="6663" width="13.90625" style="287" customWidth="1"/>
    <col min="6664" max="6664" width="5.81640625" style="287" customWidth="1"/>
    <col min="6665" max="6665" width="13.90625" style="287" customWidth="1"/>
    <col min="6666" max="6666" width="21.90625" style="287" bestFit="1" customWidth="1"/>
    <col min="6667" max="6667" width="19.08984375" style="287" customWidth="1"/>
    <col min="6668" max="6668" width="24.453125" style="287" customWidth="1"/>
    <col min="6669" max="6912" width="11.453125" style="287"/>
    <col min="6913" max="6913" width="44.81640625" style="287" customWidth="1"/>
    <col min="6914" max="6915" width="15" style="287" customWidth="1"/>
    <col min="6916" max="6917" width="16.1796875" style="287" customWidth="1"/>
    <col min="6918" max="6918" width="2.81640625" style="287" customWidth="1"/>
    <col min="6919" max="6919" width="13.90625" style="287" customWidth="1"/>
    <col min="6920" max="6920" width="5.81640625" style="287" customWidth="1"/>
    <col min="6921" max="6921" width="13.90625" style="287" customWidth="1"/>
    <col min="6922" max="6922" width="21.90625" style="287" bestFit="1" customWidth="1"/>
    <col min="6923" max="6923" width="19.08984375" style="287" customWidth="1"/>
    <col min="6924" max="6924" width="24.453125" style="287" customWidth="1"/>
    <col min="6925" max="7168" width="11.453125" style="287"/>
    <col min="7169" max="7169" width="44.81640625" style="287" customWidth="1"/>
    <col min="7170" max="7171" width="15" style="287" customWidth="1"/>
    <col min="7172" max="7173" width="16.1796875" style="287" customWidth="1"/>
    <col min="7174" max="7174" width="2.81640625" style="287" customWidth="1"/>
    <col min="7175" max="7175" width="13.90625" style="287" customWidth="1"/>
    <col min="7176" max="7176" width="5.81640625" style="287" customWidth="1"/>
    <col min="7177" max="7177" width="13.90625" style="287" customWidth="1"/>
    <col min="7178" max="7178" width="21.90625" style="287" bestFit="1" customWidth="1"/>
    <col min="7179" max="7179" width="19.08984375" style="287" customWidth="1"/>
    <col min="7180" max="7180" width="24.453125" style="287" customWidth="1"/>
    <col min="7181" max="7424" width="11.453125" style="287"/>
    <col min="7425" max="7425" width="44.81640625" style="287" customWidth="1"/>
    <col min="7426" max="7427" width="15" style="287" customWidth="1"/>
    <col min="7428" max="7429" width="16.1796875" style="287" customWidth="1"/>
    <col min="7430" max="7430" width="2.81640625" style="287" customWidth="1"/>
    <col min="7431" max="7431" width="13.90625" style="287" customWidth="1"/>
    <col min="7432" max="7432" width="5.81640625" style="287" customWidth="1"/>
    <col min="7433" max="7433" width="13.90625" style="287" customWidth="1"/>
    <col min="7434" max="7434" width="21.90625" style="287" bestFit="1" customWidth="1"/>
    <col min="7435" max="7435" width="19.08984375" style="287" customWidth="1"/>
    <col min="7436" max="7436" width="24.453125" style="287" customWidth="1"/>
    <col min="7437" max="7680" width="11.453125" style="287"/>
    <col min="7681" max="7681" width="44.81640625" style="287" customWidth="1"/>
    <col min="7682" max="7683" width="15" style="287" customWidth="1"/>
    <col min="7684" max="7685" width="16.1796875" style="287" customWidth="1"/>
    <col min="7686" max="7686" width="2.81640625" style="287" customWidth="1"/>
    <col min="7687" max="7687" width="13.90625" style="287" customWidth="1"/>
    <col min="7688" max="7688" width="5.81640625" style="287" customWidth="1"/>
    <col min="7689" max="7689" width="13.90625" style="287" customWidth="1"/>
    <col min="7690" max="7690" width="21.90625" style="287" bestFit="1" customWidth="1"/>
    <col min="7691" max="7691" width="19.08984375" style="287" customWidth="1"/>
    <col min="7692" max="7692" width="24.453125" style="287" customWidth="1"/>
    <col min="7693" max="7936" width="11.453125" style="287"/>
    <col min="7937" max="7937" width="44.81640625" style="287" customWidth="1"/>
    <col min="7938" max="7939" width="15" style="287" customWidth="1"/>
    <col min="7940" max="7941" width="16.1796875" style="287" customWidth="1"/>
    <col min="7942" max="7942" width="2.81640625" style="287" customWidth="1"/>
    <col min="7943" max="7943" width="13.90625" style="287" customWidth="1"/>
    <col min="7944" max="7944" width="5.81640625" style="287" customWidth="1"/>
    <col min="7945" max="7945" width="13.90625" style="287" customWidth="1"/>
    <col min="7946" max="7946" width="21.90625" style="287" bestFit="1" customWidth="1"/>
    <col min="7947" max="7947" width="19.08984375" style="287" customWidth="1"/>
    <col min="7948" max="7948" width="24.453125" style="287" customWidth="1"/>
    <col min="7949" max="8192" width="11.453125" style="287"/>
    <col min="8193" max="8193" width="44.81640625" style="287" customWidth="1"/>
    <col min="8194" max="8195" width="15" style="287" customWidth="1"/>
    <col min="8196" max="8197" width="16.1796875" style="287" customWidth="1"/>
    <col min="8198" max="8198" width="2.81640625" style="287" customWidth="1"/>
    <col min="8199" max="8199" width="13.90625" style="287" customWidth="1"/>
    <col min="8200" max="8200" width="5.81640625" style="287" customWidth="1"/>
    <col min="8201" max="8201" width="13.90625" style="287" customWidth="1"/>
    <col min="8202" max="8202" width="21.90625" style="287" bestFit="1" customWidth="1"/>
    <col min="8203" max="8203" width="19.08984375" style="287" customWidth="1"/>
    <col min="8204" max="8204" width="24.453125" style="287" customWidth="1"/>
    <col min="8205" max="8448" width="11.453125" style="287"/>
    <col min="8449" max="8449" width="44.81640625" style="287" customWidth="1"/>
    <col min="8450" max="8451" width="15" style="287" customWidth="1"/>
    <col min="8452" max="8453" width="16.1796875" style="287" customWidth="1"/>
    <col min="8454" max="8454" width="2.81640625" style="287" customWidth="1"/>
    <col min="8455" max="8455" width="13.90625" style="287" customWidth="1"/>
    <col min="8456" max="8456" width="5.81640625" style="287" customWidth="1"/>
    <col min="8457" max="8457" width="13.90625" style="287" customWidth="1"/>
    <col min="8458" max="8458" width="21.90625" style="287" bestFit="1" customWidth="1"/>
    <col min="8459" max="8459" width="19.08984375" style="287" customWidth="1"/>
    <col min="8460" max="8460" width="24.453125" style="287" customWidth="1"/>
    <col min="8461" max="8704" width="11.453125" style="287"/>
    <col min="8705" max="8705" width="44.81640625" style="287" customWidth="1"/>
    <col min="8706" max="8707" width="15" style="287" customWidth="1"/>
    <col min="8708" max="8709" width="16.1796875" style="287" customWidth="1"/>
    <col min="8710" max="8710" width="2.81640625" style="287" customWidth="1"/>
    <col min="8711" max="8711" width="13.90625" style="287" customWidth="1"/>
    <col min="8712" max="8712" width="5.81640625" style="287" customWidth="1"/>
    <col min="8713" max="8713" width="13.90625" style="287" customWidth="1"/>
    <col min="8714" max="8714" width="21.90625" style="287" bestFit="1" customWidth="1"/>
    <col min="8715" max="8715" width="19.08984375" style="287" customWidth="1"/>
    <col min="8716" max="8716" width="24.453125" style="287" customWidth="1"/>
    <col min="8717" max="8960" width="11.453125" style="287"/>
    <col min="8961" max="8961" width="44.81640625" style="287" customWidth="1"/>
    <col min="8962" max="8963" width="15" style="287" customWidth="1"/>
    <col min="8964" max="8965" width="16.1796875" style="287" customWidth="1"/>
    <col min="8966" max="8966" width="2.81640625" style="287" customWidth="1"/>
    <col min="8967" max="8967" width="13.90625" style="287" customWidth="1"/>
    <col min="8968" max="8968" width="5.81640625" style="287" customWidth="1"/>
    <col min="8969" max="8969" width="13.90625" style="287" customWidth="1"/>
    <col min="8970" max="8970" width="21.90625" style="287" bestFit="1" customWidth="1"/>
    <col min="8971" max="8971" width="19.08984375" style="287" customWidth="1"/>
    <col min="8972" max="8972" width="24.453125" style="287" customWidth="1"/>
    <col min="8973" max="9216" width="11.453125" style="287"/>
    <col min="9217" max="9217" width="44.81640625" style="287" customWidth="1"/>
    <col min="9218" max="9219" width="15" style="287" customWidth="1"/>
    <col min="9220" max="9221" width="16.1796875" style="287" customWidth="1"/>
    <col min="9222" max="9222" width="2.81640625" style="287" customWidth="1"/>
    <col min="9223" max="9223" width="13.90625" style="287" customWidth="1"/>
    <col min="9224" max="9224" width="5.81640625" style="287" customWidth="1"/>
    <col min="9225" max="9225" width="13.90625" style="287" customWidth="1"/>
    <col min="9226" max="9226" width="21.90625" style="287" bestFit="1" customWidth="1"/>
    <col min="9227" max="9227" width="19.08984375" style="287" customWidth="1"/>
    <col min="9228" max="9228" width="24.453125" style="287" customWidth="1"/>
    <col min="9229" max="9472" width="11.453125" style="287"/>
    <col min="9473" max="9473" width="44.81640625" style="287" customWidth="1"/>
    <col min="9474" max="9475" width="15" style="287" customWidth="1"/>
    <col min="9476" max="9477" width="16.1796875" style="287" customWidth="1"/>
    <col min="9478" max="9478" width="2.81640625" style="287" customWidth="1"/>
    <col min="9479" max="9479" width="13.90625" style="287" customWidth="1"/>
    <col min="9480" max="9480" width="5.81640625" style="287" customWidth="1"/>
    <col min="9481" max="9481" width="13.90625" style="287" customWidth="1"/>
    <col min="9482" max="9482" width="21.90625" style="287" bestFit="1" customWidth="1"/>
    <col min="9483" max="9483" width="19.08984375" style="287" customWidth="1"/>
    <col min="9484" max="9484" width="24.453125" style="287" customWidth="1"/>
    <col min="9485" max="9728" width="11.453125" style="287"/>
    <col min="9729" max="9729" width="44.81640625" style="287" customWidth="1"/>
    <col min="9730" max="9731" width="15" style="287" customWidth="1"/>
    <col min="9732" max="9733" width="16.1796875" style="287" customWidth="1"/>
    <col min="9734" max="9734" width="2.81640625" style="287" customWidth="1"/>
    <col min="9735" max="9735" width="13.90625" style="287" customWidth="1"/>
    <col min="9736" max="9736" width="5.81640625" style="287" customWidth="1"/>
    <col min="9737" max="9737" width="13.90625" style="287" customWidth="1"/>
    <col min="9738" max="9738" width="21.90625" style="287" bestFit="1" customWidth="1"/>
    <col min="9739" max="9739" width="19.08984375" style="287" customWidth="1"/>
    <col min="9740" max="9740" width="24.453125" style="287" customWidth="1"/>
    <col min="9741" max="9984" width="11.453125" style="287"/>
    <col min="9985" max="9985" width="44.81640625" style="287" customWidth="1"/>
    <col min="9986" max="9987" width="15" style="287" customWidth="1"/>
    <col min="9988" max="9989" width="16.1796875" style="287" customWidth="1"/>
    <col min="9990" max="9990" width="2.81640625" style="287" customWidth="1"/>
    <col min="9991" max="9991" width="13.90625" style="287" customWidth="1"/>
    <col min="9992" max="9992" width="5.81640625" style="287" customWidth="1"/>
    <col min="9993" max="9993" width="13.90625" style="287" customWidth="1"/>
    <col min="9994" max="9994" width="21.90625" style="287" bestFit="1" customWidth="1"/>
    <col min="9995" max="9995" width="19.08984375" style="287" customWidth="1"/>
    <col min="9996" max="9996" width="24.453125" style="287" customWidth="1"/>
    <col min="9997" max="10240" width="11.453125" style="287"/>
    <col min="10241" max="10241" width="44.81640625" style="287" customWidth="1"/>
    <col min="10242" max="10243" width="15" style="287" customWidth="1"/>
    <col min="10244" max="10245" width="16.1796875" style="287" customWidth="1"/>
    <col min="10246" max="10246" width="2.81640625" style="287" customWidth="1"/>
    <col min="10247" max="10247" width="13.90625" style="287" customWidth="1"/>
    <col min="10248" max="10248" width="5.81640625" style="287" customWidth="1"/>
    <col min="10249" max="10249" width="13.90625" style="287" customWidth="1"/>
    <col min="10250" max="10250" width="21.90625" style="287" bestFit="1" customWidth="1"/>
    <col min="10251" max="10251" width="19.08984375" style="287" customWidth="1"/>
    <col min="10252" max="10252" width="24.453125" style="287" customWidth="1"/>
    <col min="10253" max="10496" width="11.453125" style="287"/>
    <col min="10497" max="10497" width="44.81640625" style="287" customWidth="1"/>
    <col min="10498" max="10499" width="15" style="287" customWidth="1"/>
    <col min="10500" max="10501" width="16.1796875" style="287" customWidth="1"/>
    <col min="10502" max="10502" width="2.81640625" style="287" customWidth="1"/>
    <col min="10503" max="10503" width="13.90625" style="287" customWidth="1"/>
    <col min="10504" max="10504" width="5.81640625" style="287" customWidth="1"/>
    <col min="10505" max="10505" width="13.90625" style="287" customWidth="1"/>
    <col min="10506" max="10506" width="21.90625" style="287" bestFit="1" customWidth="1"/>
    <col min="10507" max="10507" width="19.08984375" style="287" customWidth="1"/>
    <col min="10508" max="10508" width="24.453125" style="287" customWidth="1"/>
    <col min="10509" max="10752" width="11.453125" style="287"/>
    <col min="10753" max="10753" width="44.81640625" style="287" customWidth="1"/>
    <col min="10754" max="10755" width="15" style="287" customWidth="1"/>
    <col min="10756" max="10757" width="16.1796875" style="287" customWidth="1"/>
    <col min="10758" max="10758" width="2.81640625" style="287" customWidth="1"/>
    <col min="10759" max="10759" width="13.90625" style="287" customWidth="1"/>
    <col min="10760" max="10760" width="5.81640625" style="287" customWidth="1"/>
    <col min="10761" max="10761" width="13.90625" style="287" customWidth="1"/>
    <col min="10762" max="10762" width="21.90625" style="287" bestFit="1" customWidth="1"/>
    <col min="10763" max="10763" width="19.08984375" style="287" customWidth="1"/>
    <col min="10764" max="10764" width="24.453125" style="287" customWidth="1"/>
    <col min="10765" max="11008" width="11.453125" style="287"/>
    <col min="11009" max="11009" width="44.81640625" style="287" customWidth="1"/>
    <col min="11010" max="11011" width="15" style="287" customWidth="1"/>
    <col min="11012" max="11013" width="16.1796875" style="287" customWidth="1"/>
    <col min="11014" max="11014" width="2.81640625" style="287" customWidth="1"/>
    <col min="11015" max="11015" width="13.90625" style="287" customWidth="1"/>
    <col min="11016" max="11016" width="5.81640625" style="287" customWidth="1"/>
    <col min="11017" max="11017" width="13.90625" style="287" customWidth="1"/>
    <col min="11018" max="11018" width="21.90625" style="287" bestFit="1" customWidth="1"/>
    <col min="11019" max="11019" width="19.08984375" style="287" customWidth="1"/>
    <col min="11020" max="11020" width="24.453125" style="287" customWidth="1"/>
    <col min="11021" max="11264" width="11.453125" style="287"/>
    <col min="11265" max="11265" width="44.81640625" style="287" customWidth="1"/>
    <col min="11266" max="11267" width="15" style="287" customWidth="1"/>
    <col min="11268" max="11269" width="16.1796875" style="287" customWidth="1"/>
    <col min="11270" max="11270" width="2.81640625" style="287" customWidth="1"/>
    <col min="11271" max="11271" width="13.90625" style="287" customWidth="1"/>
    <col min="11272" max="11272" width="5.81640625" style="287" customWidth="1"/>
    <col min="11273" max="11273" width="13.90625" style="287" customWidth="1"/>
    <col min="11274" max="11274" width="21.90625" style="287" bestFit="1" customWidth="1"/>
    <col min="11275" max="11275" width="19.08984375" style="287" customWidth="1"/>
    <col min="11276" max="11276" width="24.453125" style="287" customWidth="1"/>
    <col min="11277" max="11520" width="11.453125" style="287"/>
    <col min="11521" max="11521" width="44.81640625" style="287" customWidth="1"/>
    <col min="11522" max="11523" width="15" style="287" customWidth="1"/>
    <col min="11524" max="11525" width="16.1796875" style="287" customWidth="1"/>
    <col min="11526" max="11526" width="2.81640625" style="287" customWidth="1"/>
    <col min="11527" max="11527" width="13.90625" style="287" customWidth="1"/>
    <col min="11528" max="11528" width="5.81640625" style="287" customWidth="1"/>
    <col min="11529" max="11529" width="13.90625" style="287" customWidth="1"/>
    <col min="11530" max="11530" width="21.90625" style="287" bestFit="1" customWidth="1"/>
    <col min="11531" max="11531" width="19.08984375" style="287" customWidth="1"/>
    <col min="11532" max="11532" width="24.453125" style="287" customWidth="1"/>
    <col min="11533" max="11776" width="11.453125" style="287"/>
    <col min="11777" max="11777" width="44.81640625" style="287" customWidth="1"/>
    <col min="11778" max="11779" width="15" style="287" customWidth="1"/>
    <col min="11780" max="11781" width="16.1796875" style="287" customWidth="1"/>
    <col min="11782" max="11782" width="2.81640625" style="287" customWidth="1"/>
    <col min="11783" max="11783" width="13.90625" style="287" customWidth="1"/>
    <col min="11784" max="11784" width="5.81640625" style="287" customWidth="1"/>
    <col min="11785" max="11785" width="13.90625" style="287" customWidth="1"/>
    <col min="11786" max="11786" width="21.90625" style="287" bestFit="1" customWidth="1"/>
    <col min="11787" max="11787" width="19.08984375" style="287" customWidth="1"/>
    <col min="11788" max="11788" width="24.453125" style="287" customWidth="1"/>
    <col min="11789" max="12032" width="11.453125" style="287"/>
    <col min="12033" max="12033" width="44.81640625" style="287" customWidth="1"/>
    <col min="12034" max="12035" width="15" style="287" customWidth="1"/>
    <col min="12036" max="12037" width="16.1796875" style="287" customWidth="1"/>
    <col min="12038" max="12038" width="2.81640625" style="287" customWidth="1"/>
    <col min="12039" max="12039" width="13.90625" style="287" customWidth="1"/>
    <col min="12040" max="12040" width="5.81640625" style="287" customWidth="1"/>
    <col min="12041" max="12041" width="13.90625" style="287" customWidth="1"/>
    <col min="12042" max="12042" width="21.90625" style="287" bestFit="1" customWidth="1"/>
    <col min="12043" max="12043" width="19.08984375" style="287" customWidth="1"/>
    <col min="12044" max="12044" width="24.453125" style="287" customWidth="1"/>
    <col min="12045" max="12288" width="11.453125" style="287"/>
    <col min="12289" max="12289" width="44.81640625" style="287" customWidth="1"/>
    <col min="12290" max="12291" width="15" style="287" customWidth="1"/>
    <col min="12292" max="12293" width="16.1796875" style="287" customWidth="1"/>
    <col min="12294" max="12294" width="2.81640625" style="287" customWidth="1"/>
    <col min="12295" max="12295" width="13.90625" style="287" customWidth="1"/>
    <col min="12296" max="12296" width="5.81640625" style="287" customWidth="1"/>
    <col min="12297" max="12297" width="13.90625" style="287" customWidth="1"/>
    <col min="12298" max="12298" width="21.90625" style="287" bestFit="1" customWidth="1"/>
    <col min="12299" max="12299" width="19.08984375" style="287" customWidth="1"/>
    <col min="12300" max="12300" width="24.453125" style="287" customWidth="1"/>
    <col min="12301" max="12544" width="11.453125" style="287"/>
    <col min="12545" max="12545" width="44.81640625" style="287" customWidth="1"/>
    <col min="12546" max="12547" width="15" style="287" customWidth="1"/>
    <col min="12548" max="12549" width="16.1796875" style="287" customWidth="1"/>
    <col min="12550" max="12550" width="2.81640625" style="287" customWidth="1"/>
    <col min="12551" max="12551" width="13.90625" style="287" customWidth="1"/>
    <col min="12552" max="12552" width="5.81640625" style="287" customWidth="1"/>
    <col min="12553" max="12553" width="13.90625" style="287" customWidth="1"/>
    <col min="12554" max="12554" width="21.90625" style="287" bestFit="1" customWidth="1"/>
    <col min="12555" max="12555" width="19.08984375" style="287" customWidth="1"/>
    <col min="12556" max="12556" width="24.453125" style="287" customWidth="1"/>
    <col min="12557" max="12800" width="11.453125" style="287"/>
    <col min="12801" max="12801" width="44.81640625" style="287" customWidth="1"/>
    <col min="12802" max="12803" width="15" style="287" customWidth="1"/>
    <col min="12804" max="12805" width="16.1796875" style="287" customWidth="1"/>
    <col min="12806" max="12806" width="2.81640625" style="287" customWidth="1"/>
    <col min="12807" max="12807" width="13.90625" style="287" customWidth="1"/>
    <col min="12808" max="12808" width="5.81640625" style="287" customWidth="1"/>
    <col min="12809" max="12809" width="13.90625" style="287" customWidth="1"/>
    <col min="12810" max="12810" width="21.90625" style="287" bestFit="1" customWidth="1"/>
    <col min="12811" max="12811" width="19.08984375" style="287" customWidth="1"/>
    <col min="12812" max="12812" width="24.453125" style="287" customWidth="1"/>
    <col min="12813" max="13056" width="11.453125" style="287"/>
    <col min="13057" max="13057" width="44.81640625" style="287" customWidth="1"/>
    <col min="13058" max="13059" width="15" style="287" customWidth="1"/>
    <col min="13060" max="13061" width="16.1796875" style="287" customWidth="1"/>
    <col min="13062" max="13062" width="2.81640625" style="287" customWidth="1"/>
    <col min="13063" max="13063" width="13.90625" style="287" customWidth="1"/>
    <col min="13064" max="13064" width="5.81640625" style="287" customWidth="1"/>
    <col min="13065" max="13065" width="13.90625" style="287" customWidth="1"/>
    <col min="13066" max="13066" width="21.90625" style="287" bestFit="1" customWidth="1"/>
    <col min="13067" max="13067" width="19.08984375" style="287" customWidth="1"/>
    <col min="13068" max="13068" width="24.453125" style="287" customWidth="1"/>
    <col min="13069" max="13312" width="11.453125" style="287"/>
    <col min="13313" max="13313" width="44.81640625" style="287" customWidth="1"/>
    <col min="13314" max="13315" width="15" style="287" customWidth="1"/>
    <col min="13316" max="13317" width="16.1796875" style="287" customWidth="1"/>
    <col min="13318" max="13318" width="2.81640625" style="287" customWidth="1"/>
    <col min="13319" max="13319" width="13.90625" style="287" customWidth="1"/>
    <col min="13320" max="13320" width="5.81640625" style="287" customWidth="1"/>
    <col min="13321" max="13321" width="13.90625" style="287" customWidth="1"/>
    <col min="13322" max="13322" width="21.90625" style="287" bestFit="1" customWidth="1"/>
    <col min="13323" max="13323" width="19.08984375" style="287" customWidth="1"/>
    <col min="13324" max="13324" width="24.453125" style="287" customWidth="1"/>
    <col min="13325" max="13568" width="11.453125" style="287"/>
    <col min="13569" max="13569" width="44.81640625" style="287" customWidth="1"/>
    <col min="13570" max="13571" width="15" style="287" customWidth="1"/>
    <col min="13572" max="13573" width="16.1796875" style="287" customWidth="1"/>
    <col min="13574" max="13574" width="2.81640625" style="287" customWidth="1"/>
    <col min="13575" max="13575" width="13.90625" style="287" customWidth="1"/>
    <col min="13576" max="13576" width="5.81640625" style="287" customWidth="1"/>
    <col min="13577" max="13577" width="13.90625" style="287" customWidth="1"/>
    <col min="13578" max="13578" width="21.90625" style="287" bestFit="1" customWidth="1"/>
    <col min="13579" max="13579" width="19.08984375" style="287" customWidth="1"/>
    <col min="13580" max="13580" width="24.453125" style="287" customWidth="1"/>
    <col min="13581" max="13824" width="11.453125" style="287"/>
    <col min="13825" max="13825" width="44.81640625" style="287" customWidth="1"/>
    <col min="13826" max="13827" width="15" style="287" customWidth="1"/>
    <col min="13828" max="13829" width="16.1796875" style="287" customWidth="1"/>
    <col min="13830" max="13830" width="2.81640625" style="287" customWidth="1"/>
    <col min="13831" max="13831" width="13.90625" style="287" customWidth="1"/>
    <col min="13832" max="13832" width="5.81640625" style="287" customWidth="1"/>
    <col min="13833" max="13833" width="13.90625" style="287" customWidth="1"/>
    <col min="13834" max="13834" width="21.90625" style="287" bestFit="1" customWidth="1"/>
    <col min="13835" max="13835" width="19.08984375" style="287" customWidth="1"/>
    <col min="13836" max="13836" width="24.453125" style="287" customWidth="1"/>
    <col min="13837" max="14080" width="11.453125" style="287"/>
    <col min="14081" max="14081" width="44.81640625" style="287" customWidth="1"/>
    <col min="14082" max="14083" width="15" style="287" customWidth="1"/>
    <col min="14084" max="14085" width="16.1796875" style="287" customWidth="1"/>
    <col min="14086" max="14086" width="2.81640625" style="287" customWidth="1"/>
    <col min="14087" max="14087" width="13.90625" style="287" customWidth="1"/>
    <col min="14088" max="14088" width="5.81640625" style="287" customWidth="1"/>
    <col min="14089" max="14089" width="13.90625" style="287" customWidth="1"/>
    <col min="14090" max="14090" width="21.90625" style="287" bestFit="1" customWidth="1"/>
    <col min="14091" max="14091" width="19.08984375" style="287" customWidth="1"/>
    <col min="14092" max="14092" width="24.453125" style="287" customWidth="1"/>
    <col min="14093" max="14336" width="11.453125" style="287"/>
    <col min="14337" max="14337" width="44.81640625" style="287" customWidth="1"/>
    <col min="14338" max="14339" width="15" style="287" customWidth="1"/>
    <col min="14340" max="14341" width="16.1796875" style="287" customWidth="1"/>
    <col min="14342" max="14342" width="2.81640625" style="287" customWidth="1"/>
    <col min="14343" max="14343" width="13.90625" style="287" customWidth="1"/>
    <col min="14344" max="14344" width="5.81640625" style="287" customWidth="1"/>
    <col min="14345" max="14345" width="13.90625" style="287" customWidth="1"/>
    <col min="14346" max="14346" width="21.90625" style="287" bestFit="1" customWidth="1"/>
    <col min="14347" max="14347" width="19.08984375" style="287" customWidth="1"/>
    <col min="14348" max="14348" width="24.453125" style="287" customWidth="1"/>
    <col min="14349" max="14592" width="11.453125" style="287"/>
    <col min="14593" max="14593" width="44.81640625" style="287" customWidth="1"/>
    <col min="14594" max="14595" width="15" style="287" customWidth="1"/>
    <col min="14596" max="14597" width="16.1796875" style="287" customWidth="1"/>
    <col min="14598" max="14598" width="2.81640625" style="287" customWidth="1"/>
    <col min="14599" max="14599" width="13.90625" style="287" customWidth="1"/>
    <col min="14600" max="14600" width="5.81640625" style="287" customWidth="1"/>
    <col min="14601" max="14601" width="13.90625" style="287" customWidth="1"/>
    <col min="14602" max="14602" width="21.90625" style="287" bestFit="1" customWidth="1"/>
    <col min="14603" max="14603" width="19.08984375" style="287" customWidth="1"/>
    <col min="14604" max="14604" width="24.453125" style="287" customWidth="1"/>
    <col min="14605" max="14848" width="11.453125" style="287"/>
    <col min="14849" max="14849" width="44.81640625" style="287" customWidth="1"/>
    <col min="14850" max="14851" width="15" style="287" customWidth="1"/>
    <col min="14852" max="14853" width="16.1796875" style="287" customWidth="1"/>
    <col min="14854" max="14854" width="2.81640625" style="287" customWidth="1"/>
    <col min="14855" max="14855" width="13.90625" style="287" customWidth="1"/>
    <col min="14856" max="14856" width="5.81640625" style="287" customWidth="1"/>
    <col min="14857" max="14857" width="13.90625" style="287" customWidth="1"/>
    <col min="14858" max="14858" width="21.90625" style="287" bestFit="1" customWidth="1"/>
    <col min="14859" max="14859" width="19.08984375" style="287" customWidth="1"/>
    <col min="14860" max="14860" width="24.453125" style="287" customWidth="1"/>
    <col min="14861" max="15104" width="11.453125" style="287"/>
    <col min="15105" max="15105" width="44.81640625" style="287" customWidth="1"/>
    <col min="15106" max="15107" width="15" style="287" customWidth="1"/>
    <col min="15108" max="15109" width="16.1796875" style="287" customWidth="1"/>
    <col min="15110" max="15110" width="2.81640625" style="287" customWidth="1"/>
    <col min="15111" max="15111" width="13.90625" style="287" customWidth="1"/>
    <col min="15112" max="15112" width="5.81640625" style="287" customWidth="1"/>
    <col min="15113" max="15113" width="13.90625" style="287" customWidth="1"/>
    <col min="15114" max="15114" width="21.90625" style="287" bestFit="1" customWidth="1"/>
    <col min="15115" max="15115" width="19.08984375" style="287" customWidth="1"/>
    <col min="15116" max="15116" width="24.453125" style="287" customWidth="1"/>
    <col min="15117" max="15360" width="11.453125" style="287"/>
    <col min="15361" max="15361" width="44.81640625" style="287" customWidth="1"/>
    <col min="15362" max="15363" width="15" style="287" customWidth="1"/>
    <col min="15364" max="15365" width="16.1796875" style="287" customWidth="1"/>
    <col min="15366" max="15366" width="2.81640625" style="287" customWidth="1"/>
    <col min="15367" max="15367" width="13.90625" style="287" customWidth="1"/>
    <col min="15368" max="15368" width="5.81640625" style="287" customWidth="1"/>
    <col min="15369" max="15369" width="13.90625" style="287" customWidth="1"/>
    <col min="15370" max="15370" width="21.90625" style="287" bestFit="1" customWidth="1"/>
    <col min="15371" max="15371" width="19.08984375" style="287" customWidth="1"/>
    <col min="15372" max="15372" width="24.453125" style="287" customWidth="1"/>
    <col min="15373" max="15616" width="11.453125" style="287"/>
    <col min="15617" max="15617" width="44.81640625" style="287" customWidth="1"/>
    <col min="15618" max="15619" width="15" style="287" customWidth="1"/>
    <col min="15620" max="15621" width="16.1796875" style="287" customWidth="1"/>
    <col min="15622" max="15622" width="2.81640625" style="287" customWidth="1"/>
    <col min="15623" max="15623" width="13.90625" style="287" customWidth="1"/>
    <col min="15624" max="15624" width="5.81640625" style="287" customWidth="1"/>
    <col min="15625" max="15625" width="13.90625" style="287" customWidth="1"/>
    <col min="15626" max="15626" width="21.90625" style="287" bestFit="1" customWidth="1"/>
    <col min="15627" max="15627" width="19.08984375" style="287" customWidth="1"/>
    <col min="15628" max="15628" width="24.453125" style="287" customWidth="1"/>
    <col min="15629" max="15872" width="11.453125" style="287"/>
    <col min="15873" max="15873" width="44.81640625" style="287" customWidth="1"/>
    <col min="15874" max="15875" width="15" style="287" customWidth="1"/>
    <col min="15876" max="15877" width="16.1796875" style="287" customWidth="1"/>
    <col min="15878" max="15878" width="2.81640625" style="287" customWidth="1"/>
    <col min="15879" max="15879" width="13.90625" style="287" customWidth="1"/>
    <col min="15880" max="15880" width="5.81640625" style="287" customWidth="1"/>
    <col min="15881" max="15881" width="13.90625" style="287" customWidth="1"/>
    <col min="15882" max="15882" width="21.90625" style="287" bestFit="1" customWidth="1"/>
    <col min="15883" max="15883" width="19.08984375" style="287" customWidth="1"/>
    <col min="15884" max="15884" width="24.453125" style="287" customWidth="1"/>
    <col min="15885" max="16128" width="11.453125" style="287"/>
    <col min="16129" max="16129" width="44.81640625" style="287" customWidth="1"/>
    <col min="16130" max="16131" width="15" style="287" customWidth="1"/>
    <col min="16132" max="16133" width="16.1796875" style="287" customWidth="1"/>
    <col min="16134" max="16134" width="2.81640625" style="287" customWidth="1"/>
    <col min="16135" max="16135" width="13.90625" style="287" customWidth="1"/>
    <col min="16136" max="16136" width="5.81640625" style="287" customWidth="1"/>
    <col min="16137" max="16137" width="13.90625" style="287" customWidth="1"/>
    <col min="16138" max="16138" width="21.90625" style="287" bestFit="1" customWidth="1"/>
    <col min="16139" max="16139" width="19.08984375" style="287" customWidth="1"/>
    <col min="16140" max="16140" width="24.453125" style="287" customWidth="1"/>
    <col min="16141" max="16384" width="11.453125" style="287"/>
  </cols>
  <sheetData>
    <row r="1" spans="1:12" ht="44.4" customHeight="1" thickBot="1" x14ac:dyDescent="0.35">
      <c r="A1" s="280" t="s">
        <v>317</v>
      </c>
      <c r="B1" s="281"/>
      <c r="C1" s="281"/>
      <c r="D1" s="281"/>
      <c r="E1" s="281"/>
      <c r="F1" s="282"/>
      <c r="G1" s="283" t="s">
        <v>318</v>
      </c>
      <c r="H1" s="284"/>
      <c r="I1" s="284"/>
      <c r="J1" s="284"/>
      <c r="K1" s="285"/>
      <c r="L1" s="286"/>
    </row>
    <row r="2" spans="1:12" s="298" customFormat="1" ht="29" x14ac:dyDescent="0.35">
      <c r="A2" s="288" t="s">
        <v>319</v>
      </c>
      <c r="B2" s="289" t="s">
        <v>320</v>
      </c>
      <c r="C2" s="289" t="s">
        <v>321</v>
      </c>
      <c r="D2" s="289" t="s">
        <v>322</v>
      </c>
      <c r="E2" s="290" t="s">
        <v>323</v>
      </c>
      <c r="F2" s="291"/>
      <c r="G2" s="292" t="s">
        <v>324</v>
      </c>
      <c r="H2" s="293" t="s">
        <v>325</v>
      </c>
      <c r="I2" s="294" t="s">
        <v>326</v>
      </c>
      <c r="J2" s="295" t="s">
        <v>327</v>
      </c>
      <c r="K2" s="296" t="s">
        <v>328</v>
      </c>
      <c r="L2" s="297" t="s">
        <v>63</v>
      </c>
    </row>
    <row r="3" spans="1:12" s="309" customFormat="1" ht="14.5" x14ac:dyDescent="0.35">
      <c r="A3" s="299" t="s">
        <v>329</v>
      </c>
      <c r="B3" s="300">
        <f>D3*210</f>
        <v>74088</v>
      </c>
      <c r="C3" s="300">
        <f>D3*210/12</f>
        <v>6174</v>
      </c>
      <c r="D3" s="300">
        <f t="shared" ref="D3:D42" si="0">E3*7.5</f>
        <v>352.8</v>
      </c>
      <c r="E3" s="301">
        <v>47.04</v>
      </c>
      <c r="F3" s="302"/>
      <c r="G3" s="303"/>
      <c r="H3" s="304"/>
      <c r="I3" s="305">
        <v>300</v>
      </c>
      <c r="J3" s="306">
        <f>IF(AND(ISBLANK(G3), ISBLANK(I3)), "-",IF(AND(G3&gt;0, ISBLANK(I3)), $G3*12/210, IF(AND(I3&gt;0, ISBLANK(G3)), $I3*12/(210*7.5), "choisir nb jours ou heures")))</f>
        <v>2.2857142857142856</v>
      </c>
      <c r="K3" s="307">
        <f t="shared" ref="K3:K42" si="1">C3</f>
        <v>6174</v>
      </c>
      <c r="L3" s="308">
        <f t="shared" ref="L3:L41" si="2">IF(AND(ISBLANK(G3), ISBLANK(I3)), "-",IF(AND(G3&gt;0, ISBLANK(I3)), ROUND(J3,1)*K3, IF(AND(I3&gt;0, ISBLANK(G3)), ROUND(J3, 1)*K3, "choisir  nb jours ou heures")))</f>
        <v>14200.199999999999</v>
      </c>
    </row>
    <row r="4" spans="1:12" s="309" customFormat="1" ht="14.5" x14ac:dyDescent="0.35">
      <c r="A4" s="299" t="s">
        <v>330</v>
      </c>
      <c r="B4" s="300">
        <f>D4*210</f>
        <v>59975.999999999993</v>
      </c>
      <c r="C4" s="300">
        <f>D4*210/12</f>
        <v>4997.9999999999991</v>
      </c>
      <c r="D4" s="300">
        <f>E4*7.5</f>
        <v>285.59999999999997</v>
      </c>
      <c r="E4" s="301">
        <v>38.08</v>
      </c>
      <c r="F4" s="302"/>
      <c r="G4" s="303"/>
      <c r="H4" s="304"/>
      <c r="I4" s="305">
        <v>3130</v>
      </c>
      <c r="J4" s="306">
        <f>IF(AND(ISBLANK(G4), ISBLANK(I4)), "-",IF(AND(G4&gt;0, ISBLANK(I4)), $G4*12/210, IF(AND(I4&gt;0, ISBLANK(G4)), $I4*12/(210*7.5), "choisir nb jours ou heures")))</f>
        <v>23.847619047619048</v>
      </c>
      <c r="K4" s="307">
        <f t="shared" si="1"/>
        <v>4997.9999999999991</v>
      </c>
      <c r="L4" s="308">
        <f>IF(AND(ISBLANK(G4), ISBLANK(I4)), "-",IF(AND(G4&gt;0, ISBLANK(I4)), ROUND(J4,1)*K4, IF(AND(I4&gt;0, ISBLANK(G4)), ROUND(J4, 1)*K4, "choisir  nb jours ou heures")))</f>
        <v>118952.39999999998</v>
      </c>
    </row>
    <row r="5" spans="1:12" ht="14.5" x14ac:dyDescent="0.3">
      <c r="A5" s="310" t="s">
        <v>331</v>
      </c>
      <c r="B5" s="311">
        <f>D5*210</f>
        <v>44100</v>
      </c>
      <c r="C5" s="311">
        <f>D5*210/12</f>
        <v>3675</v>
      </c>
      <c r="D5" s="311">
        <f>E5*7.5</f>
        <v>210</v>
      </c>
      <c r="E5" s="312">
        <v>28</v>
      </c>
      <c r="F5" s="282"/>
      <c r="G5" s="313"/>
      <c r="H5" s="314"/>
      <c r="I5" s="315"/>
      <c r="J5" s="316" t="str">
        <f>IF(AND(ISBLANK(G5), ISBLANK(I5)), "-",IF(AND(G5&gt;0, ISBLANK(I5)), $G5*12/210, IF(AND(I5&gt;0, ISBLANK(G5)), $I5*12/(210*7.5), "choisir jours ou heures")))</f>
        <v>-</v>
      </c>
      <c r="K5" s="317">
        <f t="shared" si="1"/>
        <v>3675</v>
      </c>
      <c r="L5" s="318" t="str">
        <f t="shared" si="2"/>
        <v>-</v>
      </c>
    </row>
    <row r="6" spans="1:12" ht="14.5" x14ac:dyDescent="0.3">
      <c r="A6" s="310" t="s">
        <v>332</v>
      </c>
      <c r="B6" s="311">
        <f t="shared" ref="B6:B42" si="3">D6*210</f>
        <v>36338.400000000001</v>
      </c>
      <c r="C6" s="311">
        <f t="shared" ref="C6:C42" si="4">D6*210/12</f>
        <v>3028.2000000000003</v>
      </c>
      <c r="D6" s="311">
        <f t="shared" si="0"/>
        <v>173.04000000000002</v>
      </c>
      <c r="E6" s="312">
        <v>23.072000000000003</v>
      </c>
      <c r="F6" s="282"/>
      <c r="G6" s="313"/>
      <c r="H6" s="314"/>
      <c r="I6" s="315"/>
      <c r="J6" s="316" t="str">
        <f t="shared" ref="J6:J42" si="5">IF(AND(ISBLANK(G6), ISBLANK(I6)), "-",IF(AND(G6&gt;0, ISBLANK(I6)), $G6*12/210, IF(AND(I6&gt;0, ISBLANK(G6)), $I6*12/(210*7.5), "choisir jours ou heures")))</f>
        <v>-</v>
      </c>
      <c r="K6" s="317">
        <f t="shared" si="1"/>
        <v>3028.2000000000003</v>
      </c>
      <c r="L6" s="318" t="str">
        <f t="shared" si="2"/>
        <v>-</v>
      </c>
    </row>
    <row r="7" spans="1:12" ht="14.5" x14ac:dyDescent="0.3">
      <c r="A7" s="310" t="s">
        <v>333</v>
      </c>
      <c r="B7" s="311">
        <f t="shared" si="3"/>
        <v>45423</v>
      </c>
      <c r="C7" s="311">
        <f t="shared" si="4"/>
        <v>3785.25</v>
      </c>
      <c r="D7" s="311">
        <f t="shared" si="0"/>
        <v>216.3</v>
      </c>
      <c r="E7" s="312">
        <v>28.84</v>
      </c>
      <c r="F7" s="282"/>
      <c r="G7" s="313"/>
      <c r="H7" s="314"/>
      <c r="I7" s="315"/>
      <c r="J7" s="316" t="str">
        <f t="shared" si="5"/>
        <v>-</v>
      </c>
      <c r="K7" s="317">
        <f t="shared" si="1"/>
        <v>3785.25</v>
      </c>
      <c r="L7" s="318" t="str">
        <f t="shared" si="2"/>
        <v>-</v>
      </c>
    </row>
    <row r="8" spans="1:12" ht="14.5" x14ac:dyDescent="0.3">
      <c r="A8" s="310" t="s">
        <v>334</v>
      </c>
      <c r="B8" s="311">
        <f t="shared" si="3"/>
        <v>61740</v>
      </c>
      <c r="C8" s="311">
        <f t="shared" si="4"/>
        <v>5145</v>
      </c>
      <c r="D8" s="311">
        <f t="shared" si="0"/>
        <v>294</v>
      </c>
      <c r="E8" s="312">
        <v>39.200000000000003</v>
      </c>
      <c r="F8" s="282"/>
      <c r="G8" s="313"/>
      <c r="H8" s="314"/>
      <c r="I8" s="315"/>
      <c r="J8" s="316" t="str">
        <f t="shared" si="5"/>
        <v>-</v>
      </c>
      <c r="K8" s="317">
        <f t="shared" si="1"/>
        <v>5145</v>
      </c>
      <c r="L8" s="318" t="str">
        <f t="shared" si="2"/>
        <v>-</v>
      </c>
    </row>
    <row r="9" spans="1:12" ht="14.5" x14ac:dyDescent="0.3">
      <c r="A9" s="310" t="s">
        <v>335</v>
      </c>
      <c r="B9" s="311">
        <f t="shared" si="3"/>
        <v>74088</v>
      </c>
      <c r="C9" s="311">
        <f t="shared" si="4"/>
        <v>6174</v>
      </c>
      <c r="D9" s="311">
        <f t="shared" si="0"/>
        <v>352.8</v>
      </c>
      <c r="E9" s="312">
        <v>47.04</v>
      </c>
      <c r="F9" s="282"/>
      <c r="G9" s="313"/>
      <c r="H9" s="314"/>
      <c r="I9" s="315"/>
      <c r="J9" s="316" t="str">
        <f t="shared" si="5"/>
        <v>-</v>
      </c>
      <c r="K9" s="317">
        <f t="shared" si="1"/>
        <v>6174</v>
      </c>
      <c r="L9" s="318" t="str">
        <f t="shared" si="2"/>
        <v>-</v>
      </c>
    </row>
    <row r="10" spans="1:12" ht="14.5" x14ac:dyDescent="0.3">
      <c r="A10" s="310" t="s">
        <v>336</v>
      </c>
      <c r="B10" s="311">
        <f t="shared" si="3"/>
        <v>70859.88</v>
      </c>
      <c r="C10" s="311">
        <f t="shared" si="4"/>
        <v>5904.9900000000007</v>
      </c>
      <c r="D10" s="311">
        <f t="shared" si="0"/>
        <v>337.428</v>
      </c>
      <c r="E10" s="312">
        <v>44.990400000000001</v>
      </c>
      <c r="F10" s="282"/>
      <c r="G10" s="313"/>
      <c r="H10" s="314"/>
      <c r="I10" s="315"/>
      <c r="J10" s="316" t="str">
        <f t="shared" si="5"/>
        <v>-</v>
      </c>
      <c r="K10" s="317">
        <f t="shared" si="1"/>
        <v>5904.9900000000007</v>
      </c>
      <c r="L10" s="318" t="str">
        <f t="shared" si="2"/>
        <v>-</v>
      </c>
    </row>
    <row r="11" spans="1:12" ht="14.5" x14ac:dyDescent="0.3">
      <c r="A11" s="310" t="s">
        <v>337</v>
      </c>
      <c r="B11" s="311">
        <f t="shared" si="3"/>
        <v>65267.999999999993</v>
      </c>
      <c r="C11" s="311">
        <f t="shared" si="4"/>
        <v>5438.9999999999991</v>
      </c>
      <c r="D11" s="311">
        <f t="shared" si="0"/>
        <v>310.79999999999995</v>
      </c>
      <c r="E11" s="312">
        <v>41.44</v>
      </c>
      <c r="F11" s="282"/>
      <c r="G11" s="313"/>
      <c r="H11" s="314"/>
      <c r="I11" s="315"/>
      <c r="J11" s="316" t="str">
        <f t="shared" si="5"/>
        <v>-</v>
      </c>
      <c r="K11" s="317">
        <f t="shared" si="1"/>
        <v>5438.9999999999991</v>
      </c>
      <c r="L11" s="318" t="str">
        <f t="shared" si="2"/>
        <v>-</v>
      </c>
    </row>
    <row r="12" spans="1:12" ht="14.5" x14ac:dyDescent="0.3">
      <c r="A12" s="319" t="s">
        <v>338</v>
      </c>
      <c r="B12" s="311">
        <f t="shared" si="3"/>
        <v>72324</v>
      </c>
      <c r="C12" s="311">
        <f t="shared" si="4"/>
        <v>6027</v>
      </c>
      <c r="D12" s="311">
        <f t="shared" si="0"/>
        <v>344.40000000000003</v>
      </c>
      <c r="E12" s="320">
        <v>45.92</v>
      </c>
      <c r="F12" s="282"/>
      <c r="G12" s="313"/>
      <c r="H12" s="314"/>
      <c r="I12" s="315"/>
      <c r="J12" s="316" t="str">
        <f t="shared" si="5"/>
        <v>-</v>
      </c>
      <c r="K12" s="317">
        <f t="shared" si="1"/>
        <v>6027</v>
      </c>
      <c r="L12" s="318" t="str">
        <f t="shared" si="2"/>
        <v>-</v>
      </c>
    </row>
    <row r="13" spans="1:12" ht="14.5" x14ac:dyDescent="0.3">
      <c r="A13" s="310" t="s">
        <v>339</v>
      </c>
      <c r="B13" s="311">
        <f t="shared" si="3"/>
        <v>72324</v>
      </c>
      <c r="C13" s="311">
        <f t="shared" si="4"/>
        <v>6027</v>
      </c>
      <c r="D13" s="311">
        <f t="shared" si="0"/>
        <v>344.40000000000003</v>
      </c>
      <c r="E13" s="312">
        <v>45.92</v>
      </c>
      <c r="F13" s="282"/>
      <c r="G13" s="313"/>
      <c r="H13" s="314"/>
      <c r="I13" s="315"/>
      <c r="J13" s="316" t="str">
        <f t="shared" si="5"/>
        <v>-</v>
      </c>
      <c r="K13" s="317">
        <f t="shared" si="1"/>
        <v>6027</v>
      </c>
      <c r="L13" s="318" t="str">
        <f t="shared" si="2"/>
        <v>-</v>
      </c>
    </row>
    <row r="14" spans="1:12" ht="14.5" x14ac:dyDescent="0.3">
      <c r="A14" s="310" t="s">
        <v>224</v>
      </c>
      <c r="B14" s="311">
        <f t="shared" si="3"/>
        <v>59975.999999999993</v>
      </c>
      <c r="C14" s="311">
        <f t="shared" si="4"/>
        <v>4997.9999999999991</v>
      </c>
      <c r="D14" s="311">
        <f t="shared" si="0"/>
        <v>285.59999999999997</v>
      </c>
      <c r="E14" s="312">
        <v>38.08</v>
      </c>
      <c r="F14" s="282"/>
      <c r="G14" s="313"/>
      <c r="H14" s="314"/>
      <c r="I14" s="315"/>
      <c r="J14" s="316" t="str">
        <f t="shared" si="5"/>
        <v>-</v>
      </c>
      <c r="K14" s="317">
        <f t="shared" si="1"/>
        <v>4997.9999999999991</v>
      </c>
      <c r="L14" s="318" t="str">
        <f t="shared" si="2"/>
        <v>-</v>
      </c>
    </row>
    <row r="15" spans="1:12" ht="14.5" x14ac:dyDescent="0.3">
      <c r="A15" s="310" t="s">
        <v>340</v>
      </c>
      <c r="B15" s="311">
        <f t="shared" si="3"/>
        <v>61740</v>
      </c>
      <c r="C15" s="311">
        <f t="shared" si="4"/>
        <v>5145</v>
      </c>
      <c r="D15" s="311">
        <f t="shared" si="0"/>
        <v>294</v>
      </c>
      <c r="E15" s="312">
        <v>39.200000000000003</v>
      </c>
      <c r="F15" s="282"/>
      <c r="G15" s="313"/>
      <c r="H15" s="314"/>
      <c r="I15" s="315"/>
      <c r="J15" s="316" t="str">
        <f t="shared" si="5"/>
        <v>-</v>
      </c>
      <c r="K15" s="317">
        <f t="shared" si="1"/>
        <v>5145</v>
      </c>
      <c r="L15" s="318" t="str">
        <f t="shared" si="2"/>
        <v>-</v>
      </c>
    </row>
    <row r="16" spans="1:12" ht="14.5" x14ac:dyDescent="0.3">
      <c r="A16" s="310" t="s">
        <v>341</v>
      </c>
      <c r="B16" s="311">
        <f t="shared" si="3"/>
        <v>74088</v>
      </c>
      <c r="C16" s="311">
        <f t="shared" si="4"/>
        <v>6174</v>
      </c>
      <c r="D16" s="311">
        <f t="shared" si="0"/>
        <v>352.8</v>
      </c>
      <c r="E16" s="312">
        <v>47.04</v>
      </c>
      <c r="F16" s="282"/>
      <c r="G16" s="313"/>
      <c r="H16" s="314"/>
      <c r="I16" s="315"/>
      <c r="J16" s="316" t="str">
        <f t="shared" si="5"/>
        <v>-</v>
      </c>
      <c r="K16" s="317">
        <f t="shared" si="1"/>
        <v>6174</v>
      </c>
      <c r="L16" s="318" t="str">
        <f t="shared" si="2"/>
        <v>-</v>
      </c>
    </row>
    <row r="17" spans="1:12" ht="14.5" x14ac:dyDescent="0.3">
      <c r="A17" s="310" t="s">
        <v>342</v>
      </c>
      <c r="B17" s="311">
        <f t="shared" si="3"/>
        <v>61740</v>
      </c>
      <c r="C17" s="311">
        <f t="shared" si="4"/>
        <v>5145</v>
      </c>
      <c r="D17" s="311">
        <f t="shared" si="0"/>
        <v>294</v>
      </c>
      <c r="E17" s="312">
        <v>39.200000000000003</v>
      </c>
      <c r="F17" s="282"/>
      <c r="G17" s="313"/>
      <c r="H17" s="314"/>
      <c r="I17" s="315"/>
      <c r="J17" s="316" t="str">
        <f t="shared" si="5"/>
        <v>-</v>
      </c>
      <c r="K17" s="317">
        <f t="shared" si="1"/>
        <v>5145</v>
      </c>
      <c r="L17" s="318" t="str">
        <f t="shared" si="2"/>
        <v>-</v>
      </c>
    </row>
    <row r="18" spans="1:12" ht="14.5" x14ac:dyDescent="0.3">
      <c r="A18" s="310" t="s">
        <v>343</v>
      </c>
      <c r="B18" s="311">
        <f t="shared" si="3"/>
        <v>72324</v>
      </c>
      <c r="C18" s="311">
        <f t="shared" si="4"/>
        <v>6027</v>
      </c>
      <c r="D18" s="311">
        <f t="shared" si="0"/>
        <v>344.40000000000003</v>
      </c>
      <c r="E18" s="312">
        <v>45.92</v>
      </c>
      <c r="F18" s="282"/>
      <c r="G18" s="313"/>
      <c r="H18" s="314"/>
      <c r="I18" s="315"/>
      <c r="J18" s="316" t="str">
        <f t="shared" si="5"/>
        <v>-</v>
      </c>
      <c r="K18" s="317">
        <f t="shared" si="1"/>
        <v>6027</v>
      </c>
      <c r="L18" s="318" t="str">
        <f t="shared" si="2"/>
        <v>-</v>
      </c>
    </row>
    <row r="19" spans="1:12" ht="14.5" x14ac:dyDescent="0.3">
      <c r="A19" s="310" t="s">
        <v>344</v>
      </c>
      <c r="B19" s="311">
        <f t="shared" si="3"/>
        <v>67032.000000000015</v>
      </c>
      <c r="C19" s="311">
        <f t="shared" si="4"/>
        <v>5586.0000000000009</v>
      </c>
      <c r="D19" s="311">
        <f t="shared" si="0"/>
        <v>319.20000000000005</v>
      </c>
      <c r="E19" s="312">
        <v>42.56</v>
      </c>
      <c r="F19" s="282"/>
      <c r="G19" s="313"/>
      <c r="H19" s="314"/>
      <c r="I19" s="315"/>
      <c r="J19" s="316" t="str">
        <f t="shared" si="5"/>
        <v>-</v>
      </c>
      <c r="K19" s="317">
        <f t="shared" si="1"/>
        <v>5586.0000000000009</v>
      </c>
      <c r="L19" s="318" t="str">
        <f t="shared" si="2"/>
        <v>-</v>
      </c>
    </row>
    <row r="20" spans="1:12" ht="14.5" x14ac:dyDescent="0.3">
      <c r="A20" s="310" t="s">
        <v>345</v>
      </c>
      <c r="B20" s="311">
        <f t="shared" si="3"/>
        <v>72324</v>
      </c>
      <c r="C20" s="311">
        <f t="shared" si="4"/>
        <v>6027</v>
      </c>
      <c r="D20" s="311">
        <f t="shared" si="0"/>
        <v>344.40000000000003</v>
      </c>
      <c r="E20" s="312">
        <v>45.92</v>
      </c>
      <c r="F20" s="282"/>
      <c r="G20" s="313"/>
      <c r="H20" s="314"/>
      <c r="I20" s="315"/>
      <c r="J20" s="316" t="str">
        <f t="shared" si="5"/>
        <v>-</v>
      </c>
      <c r="K20" s="317">
        <f t="shared" si="1"/>
        <v>6027</v>
      </c>
      <c r="L20" s="318" t="str">
        <f t="shared" si="2"/>
        <v>-</v>
      </c>
    </row>
    <row r="21" spans="1:12" ht="14.5" x14ac:dyDescent="0.3">
      <c r="A21" s="310" t="s">
        <v>346</v>
      </c>
      <c r="B21" s="311">
        <f t="shared" si="3"/>
        <v>72324</v>
      </c>
      <c r="C21" s="311">
        <f t="shared" si="4"/>
        <v>6027</v>
      </c>
      <c r="D21" s="311">
        <f t="shared" si="0"/>
        <v>344.40000000000003</v>
      </c>
      <c r="E21" s="312">
        <v>45.92</v>
      </c>
      <c r="F21" s="282"/>
      <c r="G21" s="313"/>
      <c r="H21" s="314"/>
      <c r="I21" s="315"/>
      <c r="J21" s="316" t="str">
        <f t="shared" si="5"/>
        <v>-</v>
      </c>
      <c r="K21" s="317">
        <f t="shared" si="1"/>
        <v>6027</v>
      </c>
      <c r="L21" s="318" t="str">
        <f t="shared" si="2"/>
        <v>-</v>
      </c>
    </row>
    <row r="22" spans="1:12" ht="14.5" x14ac:dyDescent="0.3">
      <c r="A22" s="310" t="s">
        <v>347</v>
      </c>
      <c r="B22" s="311">
        <f t="shared" si="3"/>
        <v>61740</v>
      </c>
      <c r="C22" s="311">
        <f t="shared" si="4"/>
        <v>5145</v>
      </c>
      <c r="D22" s="311">
        <f t="shared" si="0"/>
        <v>294</v>
      </c>
      <c r="E22" s="312">
        <v>39.200000000000003</v>
      </c>
      <c r="F22" s="282"/>
      <c r="G22" s="313"/>
      <c r="H22" s="314"/>
      <c r="I22" s="315"/>
      <c r="J22" s="316" t="str">
        <f t="shared" si="5"/>
        <v>-</v>
      </c>
      <c r="K22" s="317">
        <f t="shared" si="1"/>
        <v>5145</v>
      </c>
      <c r="L22" s="318" t="str">
        <f t="shared" si="2"/>
        <v>-</v>
      </c>
    </row>
    <row r="23" spans="1:12" ht="14.5" x14ac:dyDescent="0.3">
      <c r="A23" s="310" t="s">
        <v>348</v>
      </c>
      <c r="B23" s="311">
        <f t="shared" si="3"/>
        <v>61740</v>
      </c>
      <c r="C23" s="311">
        <f t="shared" si="4"/>
        <v>5145</v>
      </c>
      <c r="D23" s="311">
        <f t="shared" si="0"/>
        <v>294</v>
      </c>
      <c r="E23" s="312">
        <v>39.200000000000003</v>
      </c>
      <c r="F23" s="282"/>
      <c r="G23" s="313"/>
      <c r="H23" s="314"/>
      <c r="I23" s="315"/>
      <c r="J23" s="316" t="str">
        <f t="shared" si="5"/>
        <v>-</v>
      </c>
      <c r="K23" s="317">
        <f t="shared" si="1"/>
        <v>5145</v>
      </c>
      <c r="L23" s="318" t="str">
        <f t="shared" si="2"/>
        <v>-</v>
      </c>
    </row>
    <row r="24" spans="1:12" ht="14.5" x14ac:dyDescent="0.3">
      <c r="A24" s="310" t="s">
        <v>349</v>
      </c>
      <c r="B24" s="311">
        <f t="shared" si="3"/>
        <v>69042.959999999992</v>
      </c>
      <c r="C24" s="311">
        <f t="shared" si="4"/>
        <v>5753.579999999999</v>
      </c>
      <c r="D24" s="311">
        <f t="shared" si="0"/>
        <v>328.77599999999995</v>
      </c>
      <c r="E24" s="312">
        <v>43.836799999999997</v>
      </c>
      <c r="F24" s="282"/>
      <c r="G24" s="313"/>
      <c r="H24" s="314"/>
      <c r="I24" s="315"/>
      <c r="J24" s="316" t="str">
        <f t="shared" si="5"/>
        <v>-</v>
      </c>
      <c r="K24" s="317">
        <f t="shared" si="1"/>
        <v>5753.579999999999</v>
      </c>
      <c r="L24" s="318" t="str">
        <f t="shared" si="2"/>
        <v>-</v>
      </c>
    </row>
    <row r="25" spans="1:12" ht="14.5" x14ac:dyDescent="0.3">
      <c r="A25" s="310" t="s">
        <v>350</v>
      </c>
      <c r="B25" s="311">
        <f t="shared" si="3"/>
        <v>61740</v>
      </c>
      <c r="C25" s="311">
        <f t="shared" si="4"/>
        <v>5145</v>
      </c>
      <c r="D25" s="311">
        <f t="shared" si="0"/>
        <v>294</v>
      </c>
      <c r="E25" s="312">
        <v>39.200000000000003</v>
      </c>
      <c r="F25" s="282"/>
      <c r="G25" s="313"/>
      <c r="H25" s="314"/>
      <c r="I25" s="315"/>
      <c r="J25" s="316" t="str">
        <f t="shared" si="5"/>
        <v>-</v>
      </c>
      <c r="K25" s="317">
        <f t="shared" si="1"/>
        <v>5145</v>
      </c>
      <c r="L25" s="318" t="str">
        <f t="shared" si="2"/>
        <v>-</v>
      </c>
    </row>
    <row r="26" spans="1:12" ht="14.5" x14ac:dyDescent="0.3">
      <c r="A26" s="310" t="s">
        <v>351</v>
      </c>
      <c r="B26" s="311">
        <f t="shared" si="3"/>
        <v>61740</v>
      </c>
      <c r="C26" s="311">
        <f t="shared" si="4"/>
        <v>5145</v>
      </c>
      <c r="D26" s="311">
        <f t="shared" si="0"/>
        <v>294</v>
      </c>
      <c r="E26" s="312">
        <v>39.200000000000003</v>
      </c>
      <c r="F26" s="282"/>
      <c r="G26" s="313"/>
      <c r="H26" s="314"/>
      <c r="I26" s="315"/>
      <c r="J26" s="316" t="str">
        <f t="shared" si="5"/>
        <v>-</v>
      </c>
      <c r="K26" s="317">
        <f t="shared" si="1"/>
        <v>5145</v>
      </c>
      <c r="L26" s="318" t="str">
        <f t="shared" si="2"/>
        <v>-</v>
      </c>
    </row>
    <row r="27" spans="1:12" ht="14.5" x14ac:dyDescent="0.3">
      <c r="A27" s="310" t="s">
        <v>352</v>
      </c>
      <c r="B27" s="311">
        <f t="shared" si="3"/>
        <v>61775.28</v>
      </c>
      <c r="C27" s="311">
        <f t="shared" si="4"/>
        <v>5147.9399999999996</v>
      </c>
      <c r="D27" s="311">
        <f t="shared" si="0"/>
        <v>294.16800000000001</v>
      </c>
      <c r="E27" s="312">
        <v>39.2224</v>
      </c>
      <c r="F27" s="282"/>
      <c r="G27" s="313"/>
      <c r="H27" s="314"/>
      <c r="I27" s="315"/>
      <c r="J27" s="316" t="str">
        <f t="shared" si="5"/>
        <v>-</v>
      </c>
      <c r="K27" s="317">
        <f t="shared" si="1"/>
        <v>5147.9399999999996</v>
      </c>
      <c r="L27" s="318" t="str">
        <f t="shared" si="2"/>
        <v>-</v>
      </c>
    </row>
    <row r="28" spans="1:12" ht="14.5" x14ac:dyDescent="0.3">
      <c r="A28" s="319" t="s">
        <v>353</v>
      </c>
      <c r="B28" s="311">
        <f t="shared" si="3"/>
        <v>149940</v>
      </c>
      <c r="C28" s="311">
        <f t="shared" si="4"/>
        <v>12495</v>
      </c>
      <c r="D28" s="311">
        <f t="shared" si="0"/>
        <v>714</v>
      </c>
      <c r="E28" s="320">
        <v>95.2</v>
      </c>
      <c r="F28" s="282"/>
      <c r="G28" s="313"/>
      <c r="H28" s="314"/>
      <c r="I28" s="315"/>
      <c r="J28" s="316" t="str">
        <f t="shared" si="5"/>
        <v>-</v>
      </c>
      <c r="K28" s="317">
        <f t="shared" si="1"/>
        <v>12495</v>
      </c>
      <c r="L28" s="318" t="str">
        <f t="shared" si="2"/>
        <v>-</v>
      </c>
    </row>
    <row r="29" spans="1:12" ht="14.5" x14ac:dyDescent="0.3">
      <c r="A29" s="319" t="s">
        <v>354</v>
      </c>
      <c r="B29" s="311">
        <f t="shared" si="3"/>
        <v>149940</v>
      </c>
      <c r="C29" s="311">
        <f t="shared" si="4"/>
        <v>12495</v>
      </c>
      <c r="D29" s="311">
        <f t="shared" si="0"/>
        <v>714</v>
      </c>
      <c r="E29" s="320">
        <v>95.2</v>
      </c>
      <c r="F29" s="282"/>
      <c r="G29" s="313"/>
      <c r="H29" s="314"/>
      <c r="I29" s="315"/>
      <c r="J29" s="316" t="str">
        <f t="shared" si="5"/>
        <v>-</v>
      </c>
      <c r="K29" s="317">
        <f t="shared" si="1"/>
        <v>12495</v>
      </c>
      <c r="L29" s="318" t="str">
        <f t="shared" si="2"/>
        <v>-</v>
      </c>
    </row>
    <row r="30" spans="1:12" ht="14.5" x14ac:dyDescent="0.3">
      <c r="A30" s="319" t="s">
        <v>355</v>
      </c>
      <c r="B30" s="311">
        <f t="shared" si="3"/>
        <v>74088</v>
      </c>
      <c r="C30" s="311">
        <f t="shared" si="4"/>
        <v>6174</v>
      </c>
      <c r="D30" s="311">
        <f t="shared" si="0"/>
        <v>352.8</v>
      </c>
      <c r="E30" s="320">
        <v>47.04</v>
      </c>
      <c r="F30" s="282"/>
      <c r="G30" s="313"/>
      <c r="H30" s="314"/>
      <c r="I30" s="315"/>
      <c r="J30" s="316" t="str">
        <f t="shared" si="5"/>
        <v>-</v>
      </c>
      <c r="K30" s="317">
        <f t="shared" si="1"/>
        <v>6174</v>
      </c>
      <c r="L30" s="318" t="str">
        <f t="shared" si="2"/>
        <v>-</v>
      </c>
    </row>
    <row r="31" spans="1:12" ht="14.5" x14ac:dyDescent="0.3">
      <c r="A31" s="319" t="s">
        <v>356</v>
      </c>
      <c r="B31" s="311">
        <f t="shared" si="3"/>
        <v>93492</v>
      </c>
      <c r="C31" s="311">
        <f t="shared" si="4"/>
        <v>7791</v>
      </c>
      <c r="D31" s="311">
        <f t="shared" si="0"/>
        <v>445.2</v>
      </c>
      <c r="E31" s="320">
        <v>59.36</v>
      </c>
      <c r="F31" s="282"/>
      <c r="G31" s="313"/>
      <c r="H31" s="314"/>
      <c r="I31" s="315"/>
      <c r="J31" s="316" t="str">
        <f t="shared" si="5"/>
        <v>-</v>
      </c>
      <c r="K31" s="317">
        <f t="shared" si="1"/>
        <v>7791</v>
      </c>
      <c r="L31" s="318" t="str">
        <f t="shared" si="2"/>
        <v>-</v>
      </c>
    </row>
    <row r="32" spans="1:12" ht="14.5" x14ac:dyDescent="0.3">
      <c r="A32" s="310" t="s">
        <v>357</v>
      </c>
      <c r="B32" s="311">
        <f t="shared" si="3"/>
        <v>58212</v>
      </c>
      <c r="C32" s="311">
        <f t="shared" si="4"/>
        <v>4851</v>
      </c>
      <c r="D32" s="311">
        <f t="shared" si="0"/>
        <v>277.2</v>
      </c>
      <c r="E32" s="312">
        <v>36.96</v>
      </c>
      <c r="F32" s="282"/>
      <c r="G32" s="313"/>
      <c r="H32" s="314"/>
      <c r="I32" s="315"/>
      <c r="J32" s="316" t="str">
        <f t="shared" si="5"/>
        <v>-</v>
      </c>
      <c r="K32" s="317">
        <f t="shared" si="1"/>
        <v>4851</v>
      </c>
      <c r="L32" s="318" t="str">
        <f t="shared" si="2"/>
        <v>-</v>
      </c>
    </row>
    <row r="33" spans="1:12" ht="14.5" x14ac:dyDescent="0.3">
      <c r="A33" s="310" t="s">
        <v>358</v>
      </c>
      <c r="B33" s="311">
        <f t="shared" si="3"/>
        <v>68796</v>
      </c>
      <c r="C33" s="311">
        <f t="shared" si="4"/>
        <v>5733</v>
      </c>
      <c r="D33" s="311">
        <f t="shared" si="0"/>
        <v>327.60000000000002</v>
      </c>
      <c r="E33" s="312">
        <v>43.68</v>
      </c>
      <c r="F33" s="282"/>
      <c r="G33" s="313"/>
      <c r="H33" s="314"/>
      <c r="I33" s="315"/>
      <c r="J33" s="316" t="str">
        <f t="shared" si="5"/>
        <v>-</v>
      </c>
      <c r="K33" s="317">
        <f t="shared" si="1"/>
        <v>5733</v>
      </c>
      <c r="L33" s="318" t="str">
        <f t="shared" si="2"/>
        <v>-</v>
      </c>
    </row>
    <row r="34" spans="1:12" ht="14.5" x14ac:dyDescent="0.3">
      <c r="A34" s="310" t="s">
        <v>359</v>
      </c>
      <c r="B34" s="311">
        <f t="shared" si="3"/>
        <v>51492.729875598096</v>
      </c>
      <c r="C34" s="311">
        <f t="shared" si="4"/>
        <v>4291.0608229665077</v>
      </c>
      <c r="D34" s="311">
        <f t="shared" si="0"/>
        <v>245.20347559808616</v>
      </c>
      <c r="E34" s="312">
        <v>32.693796746411486</v>
      </c>
      <c r="F34" s="282"/>
      <c r="G34" s="313"/>
      <c r="H34" s="314"/>
      <c r="I34" s="315"/>
      <c r="J34" s="316" t="str">
        <f t="shared" si="5"/>
        <v>-</v>
      </c>
      <c r="K34" s="317">
        <f t="shared" si="1"/>
        <v>4291.0608229665077</v>
      </c>
      <c r="L34" s="318" t="str">
        <f t="shared" si="2"/>
        <v>-</v>
      </c>
    </row>
    <row r="35" spans="1:12" ht="14.5" x14ac:dyDescent="0.3">
      <c r="A35" s="310" t="s">
        <v>360</v>
      </c>
      <c r="B35" s="311">
        <f t="shared" si="3"/>
        <v>70560</v>
      </c>
      <c r="C35" s="311">
        <f t="shared" si="4"/>
        <v>5880</v>
      </c>
      <c r="D35" s="311">
        <f t="shared" si="0"/>
        <v>336</v>
      </c>
      <c r="E35" s="312">
        <v>44.8</v>
      </c>
      <c r="F35" s="282"/>
      <c r="G35" s="313"/>
      <c r="H35" s="314"/>
      <c r="I35" s="315"/>
      <c r="J35" s="316" t="str">
        <f t="shared" si="5"/>
        <v>-</v>
      </c>
      <c r="K35" s="317">
        <f t="shared" si="1"/>
        <v>5880</v>
      </c>
      <c r="L35" s="318" t="str">
        <f t="shared" si="2"/>
        <v>-</v>
      </c>
    </row>
    <row r="36" spans="1:12" ht="14.5" x14ac:dyDescent="0.3">
      <c r="A36" s="310" t="s">
        <v>361</v>
      </c>
      <c r="B36" s="311">
        <f t="shared" si="3"/>
        <v>67032.000000000015</v>
      </c>
      <c r="C36" s="311">
        <f t="shared" si="4"/>
        <v>5586.0000000000009</v>
      </c>
      <c r="D36" s="311">
        <f t="shared" si="0"/>
        <v>319.20000000000005</v>
      </c>
      <c r="E36" s="312">
        <v>42.56</v>
      </c>
      <c r="F36" s="282"/>
      <c r="G36" s="313"/>
      <c r="H36" s="314"/>
      <c r="I36" s="315"/>
      <c r="J36" s="316" t="str">
        <f t="shared" si="5"/>
        <v>-</v>
      </c>
      <c r="K36" s="317">
        <f t="shared" si="1"/>
        <v>5586.0000000000009</v>
      </c>
      <c r="L36" s="318" t="str">
        <f t="shared" si="2"/>
        <v>-</v>
      </c>
    </row>
    <row r="37" spans="1:12" ht="14.5" x14ac:dyDescent="0.3">
      <c r="A37" s="310" t="s">
        <v>362</v>
      </c>
      <c r="B37" s="311">
        <f t="shared" si="3"/>
        <v>103088.62139712919</v>
      </c>
      <c r="C37" s="311">
        <f t="shared" si="4"/>
        <v>8590.718449760765</v>
      </c>
      <c r="D37" s="311">
        <f t="shared" si="0"/>
        <v>490.8981971291866</v>
      </c>
      <c r="E37" s="312">
        <v>65.453092950558215</v>
      </c>
      <c r="F37" s="282"/>
      <c r="G37" s="313"/>
      <c r="H37" s="314"/>
      <c r="I37" s="315"/>
      <c r="J37" s="316" t="str">
        <f t="shared" si="5"/>
        <v>-</v>
      </c>
      <c r="K37" s="317">
        <f t="shared" si="1"/>
        <v>8590.718449760765</v>
      </c>
      <c r="L37" s="318" t="str">
        <f t="shared" si="2"/>
        <v>-</v>
      </c>
    </row>
    <row r="38" spans="1:12" ht="14.5" x14ac:dyDescent="0.3">
      <c r="A38" s="310" t="s">
        <v>363</v>
      </c>
      <c r="B38" s="311">
        <f t="shared" si="3"/>
        <v>70560</v>
      </c>
      <c r="C38" s="311">
        <f t="shared" si="4"/>
        <v>5880</v>
      </c>
      <c r="D38" s="311">
        <f t="shared" si="0"/>
        <v>336</v>
      </c>
      <c r="E38" s="312">
        <v>44.8</v>
      </c>
      <c r="F38" s="282"/>
      <c r="G38" s="313"/>
      <c r="H38" s="314"/>
      <c r="I38" s="315"/>
      <c r="J38" s="316" t="str">
        <f t="shared" si="5"/>
        <v>-</v>
      </c>
      <c r="K38" s="317">
        <f t="shared" si="1"/>
        <v>5880</v>
      </c>
      <c r="L38" s="318" t="str">
        <f t="shared" si="2"/>
        <v>-</v>
      </c>
    </row>
    <row r="39" spans="1:12" ht="14.5" x14ac:dyDescent="0.3">
      <c r="A39" s="310" t="s">
        <v>364</v>
      </c>
      <c r="B39" s="311">
        <f t="shared" si="3"/>
        <v>58212</v>
      </c>
      <c r="C39" s="311">
        <f t="shared" si="4"/>
        <v>4851</v>
      </c>
      <c r="D39" s="311">
        <f t="shared" si="0"/>
        <v>277.2</v>
      </c>
      <c r="E39" s="312">
        <v>36.96</v>
      </c>
      <c r="F39" s="282"/>
      <c r="G39" s="313"/>
      <c r="H39" s="314"/>
      <c r="I39" s="315"/>
      <c r="J39" s="316" t="str">
        <f t="shared" si="5"/>
        <v>-</v>
      </c>
      <c r="K39" s="317">
        <f t="shared" si="1"/>
        <v>4851</v>
      </c>
      <c r="L39" s="318" t="str">
        <f t="shared" si="2"/>
        <v>-</v>
      </c>
    </row>
    <row r="40" spans="1:12" ht="14.5" x14ac:dyDescent="0.3">
      <c r="A40" s="310" t="s">
        <v>365</v>
      </c>
      <c r="B40" s="311">
        <f t="shared" si="3"/>
        <v>70560</v>
      </c>
      <c r="C40" s="311">
        <f t="shared" si="4"/>
        <v>5880</v>
      </c>
      <c r="D40" s="311">
        <f t="shared" si="0"/>
        <v>336</v>
      </c>
      <c r="E40" s="312">
        <v>44.8</v>
      </c>
      <c r="F40" s="282"/>
      <c r="G40" s="313"/>
      <c r="H40" s="314"/>
      <c r="I40" s="315"/>
      <c r="J40" s="316" t="str">
        <f t="shared" si="5"/>
        <v>-</v>
      </c>
      <c r="K40" s="317">
        <f t="shared" si="1"/>
        <v>5880</v>
      </c>
      <c r="L40" s="318" t="str">
        <f t="shared" si="2"/>
        <v>-</v>
      </c>
    </row>
    <row r="41" spans="1:12" ht="14.5" x14ac:dyDescent="0.3">
      <c r="A41" s="310" t="s">
        <v>366</v>
      </c>
      <c r="B41" s="311">
        <f t="shared" si="3"/>
        <v>59975.999999999993</v>
      </c>
      <c r="C41" s="311">
        <f t="shared" si="4"/>
        <v>4997.9999999999991</v>
      </c>
      <c r="D41" s="311">
        <f t="shared" si="0"/>
        <v>285.59999999999997</v>
      </c>
      <c r="E41" s="312">
        <v>38.08</v>
      </c>
      <c r="F41" s="282"/>
      <c r="G41" s="313"/>
      <c r="H41" s="314"/>
      <c r="I41" s="315"/>
      <c r="J41" s="316" t="str">
        <f t="shared" si="5"/>
        <v>-</v>
      </c>
      <c r="K41" s="317">
        <f t="shared" si="1"/>
        <v>4997.9999999999991</v>
      </c>
      <c r="L41" s="318" t="str">
        <f t="shared" si="2"/>
        <v>-</v>
      </c>
    </row>
    <row r="42" spans="1:12" ht="15" thickBot="1" x14ac:dyDescent="0.35">
      <c r="A42" s="321" t="s">
        <v>367</v>
      </c>
      <c r="B42" s="311">
        <f t="shared" si="3"/>
        <v>61740</v>
      </c>
      <c r="C42" s="311">
        <f t="shared" si="4"/>
        <v>5145</v>
      </c>
      <c r="D42" s="311">
        <f t="shared" si="0"/>
        <v>294</v>
      </c>
      <c r="E42" s="322">
        <v>39.200000000000003</v>
      </c>
      <c r="F42" s="282"/>
      <c r="G42" s="323"/>
      <c r="H42" s="324"/>
      <c r="I42" s="325"/>
      <c r="J42" s="326" t="str">
        <f t="shared" si="5"/>
        <v>-</v>
      </c>
      <c r="K42" s="327">
        <f t="shared" si="1"/>
        <v>5145</v>
      </c>
      <c r="L42" s="328" t="str">
        <f>IF(AND(ISBLANK(G42), ISBLANK(I42)), "-",IF(AND(G42&gt;0, ISBLANK(I42)), ROUND(J42,1)*K42, IF(AND(I42&gt;0, ISBLANK(G42)), ROUND(J42, 1)*K42, "choisir  nb jours ou heures")))</f>
        <v>-</v>
      </c>
    </row>
    <row r="43" spans="1:12" x14ac:dyDescent="0.3">
      <c r="A43" s="329"/>
    </row>
    <row r="44" spans="1:12" x14ac:dyDescent="0.3">
      <c r="A44" s="334" t="s">
        <v>368</v>
      </c>
      <c r="B44" s="334"/>
      <c r="C44" s="334"/>
      <c r="D44" s="334"/>
      <c r="E44" s="335"/>
    </row>
    <row r="45" spans="1:12" x14ac:dyDescent="0.3">
      <c r="A45" s="334" t="s">
        <v>369</v>
      </c>
      <c r="B45" s="334"/>
      <c r="C45" s="334"/>
      <c r="D45" s="334"/>
      <c r="E45" s="335"/>
    </row>
    <row r="46" spans="1:12" x14ac:dyDescent="0.3">
      <c r="A46" s="334" t="s">
        <v>370</v>
      </c>
      <c r="B46" s="334"/>
      <c r="C46" s="334"/>
      <c r="D46" s="334"/>
      <c r="E46" s="335"/>
    </row>
    <row r="47" spans="1:12" x14ac:dyDescent="0.3">
      <c r="A47" s="334" t="s">
        <v>371</v>
      </c>
      <c r="B47" s="334"/>
      <c r="C47" s="334"/>
      <c r="D47" s="334"/>
      <c r="E47" s="335"/>
    </row>
    <row r="48" spans="1:12" x14ac:dyDescent="0.3">
      <c r="A48" s="334" t="s">
        <v>372</v>
      </c>
      <c r="B48" s="334"/>
      <c r="C48" s="334"/>
      <c r="D48" s="334"/>
      <c r="E48" s="335"/>
    </row>
    <row r="49" spans="1:5" ht="42.65" customHeight="1" x14ac:dyDescent="0.3">
      <c r="A49" s="336" t="s">
        <v>373</v>
      </c>
      <c r="B49" s="336"/>
      <c r="C49" s="336"/>
      <c r="D49" s="336"/>
      <c r="E49" s="336"/>
    </row>
    <row r="50" spans="1:5" ht="42.65" customHeight="1" x14ac:dyDescent="0.3">
      <c r="A50" s="336" t="s">
        <v>374</v>
      </c>
      <c r="B50" s="336"/>
      <c r="C50" s="336"/>
      <c r="D50" s="336"/>
      <c r="E50" s="336"/>
    </row>
    <row r="51" spans="1:5" ht="42.65" customHeight="1" x14ac:dyDescent="0.3">
      <c r="A51" s="336" t="s">
        <v>375</v>
      </c>
      <c r="B51" s="336"/>
      <c r="C51" s="336"/>
      <c r="D51" s="336"/>
      <c r="E51" s="336"/>
    </row>
  </sheetData>
  <mergeCells count="10">
    <mergeCell ref="A48:D48"/>
    <mergeCell ref="A49:E49"/>
    <mergeCell ref="A50:E50"/>
    <mergeCell ref="A51:E51"/>
    <mergeCell ref="A1:E1"/>
    <mergeCell ref="G1:L1"/>
    <mergeCell ref="A44:D44"/>
    <mergeCell ref="A45:D45"/>
    <mergeCell ref="A46:D46"/>
    <mergeCell ref="A47:D4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4.5" x14ac:dyDescent="0.35"/>
  <cols>
    <col min="1" max="1" width="36" customWidth="1"/>
    <col min="2" max="2" width="40.54296875" customWidth="1"/>
  </cols>
  <sheetData>
    <row r="1" spans="1:2" x14ac:dyDescent="0.35">
      <c r="A1" s="22" t="s">
        <v>73</v>
      </c>
      <c r="B1" s="25" t="str">
        <f>IF(APRESO_GBudget!B4="","",APRESO_GBudget!B4)</f>
        <v/>
      </c>
    </row>
    <row r="2" spans="1:2" x14ac:dyDescent="0.35">
      <c r="A2" s="22" t="s">
        <v>75</v>
      </c>
      <c r="B2" s="23">
        <f>+APRESO_GBudget!B7</f>
        <v>0</v>
      </c>
    </row>
    <row r="3" spans="1:2" x14ac:dyDescent="0.35">
      <c r="A3" s="22" t="s">
        <v>76</v>
      </c>
      <c r="B3" s="23">
        <f>+APRESO_GBudget!B8</f>
        <v>0</v>
      </c>
    </row>
    <row r="4" spans="1:2" x14ac:dyDescent="0.35">
      <c r="A4" t="s">
        <v>166</v>
      </c>
      <c r="B4" s="23">
        <f>+APRESO_GBudget!B9</f>
        <v>0</v>
      </c>
    </row>
    <row r="5" spans="1:2" x14ac:dyDescent="0.35">
      <c r="A5" s="23" t="s">
        <v>63</v>
      </c>
      <c r="B5" s="24">
        <f>APRESO_GBudget!B98</f>
        <v>0</v>
      </c>
    </row>
    <row r="6" spans="1:2" x14ac:dyDescent="0.35">
      <c r="A6" s="23" t="s">
        <v>74</v>
      </c>
      <c r="B6" s="24">
        <f>APRESO_GBudget!D132</f>
        <v>0</v>
      </c>
    </row>
    <row r="7" spans="1:2" x14ac:dyDescent="0.35">
      <c r="A7" s="22" t="s">
        <v>77</v>
      </c>
      <c r="B7" s="22" t="str">
        <f>IF(APRESO_GBudget!B72="","NON","OUI")</f>
        <v>NON</v>
      </c>
    </row>
    <row r="8" spans="1:2" x14ac:dyDescent="0.35">
      <c r="A8" s="22" t="s">
        <v>62</v>
      </c>
      <c r="B8" s="22" t="str">
        <f>IF(APRESO_GBudget!B96&lt;=APRESO_GBudget!E55*0.1,"OK","ERREUR")</f>
        <v>OK</v>
      </c>
    </row>
    <row r="9" spans="1:2" x14ac:dyDescent="0.35">
      <c r="A9" s="64" t="s">
        <v>85</v>
      </c>
      <c r="B9" s="64" t="str">
        <f>IF(APRESO_GBudget!A2=RappelData!B10,"","Il s'agit d'une trame antérieure. Veuillez utiliser la dernière version proposée.")</f>
        <v/>
      </c>
    </row>
    <row r="10" spans="1:2" x14ac:dyDescent="0.35">
      <c r="A10" s="64" t="s">
        <v>312</v>
      </c>
      <c r="B10" s="64" t="s">
        <v>302</v>
      </c>
    </row>
    <row r="11" spans="1:2" ht="29" x14ac:dyDescent="0.35">
      <c r="A11" s="65" t="s">
        <v>132</v>
      </c>
      <c r="B11" s="64">
        <f>APRESO_GBudget!B6</f>
        <v>0</v>
      </c>
    </row>
    <row r="12" spans="1:2" x14ac:dyDescent="0.35">
      <c r="A12" s="65" t="s">
        <v>133</v>
      </c>
      <c r="B12" s="66" t="str">
        <f>IF(ISNUMBER(APRESO_GBudget!B110),APRESO_GBudget!B110,"Pas de patients")</f>
        <v>Pas de patients</v>
      </c>
    </row>
    <row r="13" spans="1:2" x14ac:dyDescent="0.35">
      <c r="A13" s="65" t="s">
        <v>167</v>
      </c>
      <c r="B13" s="115" t="str">
        <f>APRESO_GBudget!B106</f>
        <v/>
      </c>
    </row>
    <row r="14" spans="1:2" x14ac:dyDescent="0.35">
      <c r="A14" s="65" t="s">
        <v>168</v>
      </c>
      <c r="B14" s="115" t="str">
        <f>APRESO_GBudget!B107</f>
        <v/>
      </c>
    </row>
    <row r="15" spans="1:2" x14ac:dyDescent="0.35">
      <c r="A15" s="65" t="s">
        <v>169</v>
      </c>
      <c r="B15" s="115" t="str">
        <f>APRESO_GBudget!B108</f>
        <v/>
      </c>
    </row>
  </sheetData>
  <pageMargins left="0.7" right="0.7" top="0.75" bottom="0.75" header="0.3" footer="0.3"/>
  <pageSetup paperSize="9" orientation="portrait" r:id="rId1"/>
  <headerFooter>
    <oddHeader>&amp;L&amp;F - &amp;A</oddHeader>
    <oddFooter>&amp;R&amp;P/&amp;D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30e08b-515e-4774-8782-b1b53f1e7cc4">
      <Terms xmlns="http://schemas.microsoft.com/office/infopath/2007/PartnerControls"/>
    </lcf76f155ced4ddcb4097134ff3c332f>
    <TaxCatchAll xmlns="c0ed3ab1-7da1-41d5-bd32-ded905a0ab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57112F6C8F1F46B12FDCCC6DEA5F13" ma:contentTypeVersion="18" ma:contentTypeDescription="Crée un document." ma:contentTypeScope="" ma:versionID="20ed4dcda953ae74e1e8c20b5fbac873">
  <xsd:schema xmlns:xsd="http://www.w3.org/2001/XMLSchema" xmlns:xs="http://www.w3.org/2001/XMLSchema" xmlns:p="http://schemas.microsoft.com/office/2006/metadata/properties" xmlns:ns2="cb30e08b-515e-4774-8782-b1b53f1e7cc4" xmlns:ns3="c0ed3ab1-7da1-41d5-bd32-ded905a0ab66" targetNamespace="http://schemas.microsoft.com/office/2006/metadata/properties" ma:root="true" ma:fieldsID="a1382ab1dc57f850e749303d8e1bc154" ns2:_="" ns3:_="">
    <xsd:import namespace="cb30e08b-515e-4774-8782-b1b53f1e7cc4"/>
    <xsd:import namespace="c0ed3ab1-7da1-41d5-bd32-ded905a0ab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e08b-515e-4774-8782-b1b53f1e7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08429c5-7221-4624-809e-49fa18f97d0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d3ab1-7da1-41d5-bd32-ded905a0ab66"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a252d1ff-981d-45c4-bcd9-24eb93af0d73}" ma:internalName="TaxCatchAll" ma:showField="CatchAllData" ma:web="c0ed3ab1-7da1-41d5-bd32-ded905a0a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34794D-F122-4ADF-8D25-0A44F267A9F6}">
  <ds:schemaRefs>
    <ds:schemaRef ds:uri="http://schemas.microsoft.com/office/2006/metadata/properties"/>
    <ds:schemaRef ds:uri="http://schemas.microsoft.com/office/infopath/2007/PartnerControls"/>
    <ds:schemaRef ds:uri="cb30e08b-515e-4774-8782-b1b53f1e7cc4"/>
    <ds:schemaRef ds:uri="c0ed3ab1-7da1-41d5-bd32-ded905a0ab66"/>
  </ds:schemaRefs>
</ds:datastoreItem>
</file>

<file path=customXml/itemProps2.xml><?xml version="1.0" encoding="utf-8"?>
<ds:datastoreItem xmlns:ds="http://schemas.openxmlformats.org/officeDocument/2006/customXml" ds:itemID="{EE0F3E1A-FBD6-4B31-852E-D8CE00FF828D}">
  <ds:schemaRefs>
    <ds:schemaRef ds:uri="http://schemas.microsoft.com/sharepoint/v3/contenttype/forms"/>
  </ds:schemaRefs>
</ds:datastoreItem>
</file>

<file path=customXml/itemProps3.xml><?xml version="1.0" encoding="utf-8"?>
<ds:datastoreItem xmlns:ds="http://schemas.openxmlformats.org/officeDocument/2006/customXml" ds:itemID="{C8D3A7C3-1C0D-4EC5-9C22-8F489B349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e08b-515e-4774-8782-b1b53f1e7cc4"/>
    <ds:schemaRef ds:uri="c0ed3ab1-7da1-41d5-bd32-ded905a0a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Nouveautés</vt:lpstr>
      <vt:lpstr>Lisez-moi</vt:lpstr>
      <vt:lpstr>APRESO_GBudget</vt:lpstr>
      <vt:lpstr>Métiers recherche clinique</vt:lpstr>
      <vt:lpstr>FAQ</vt:lpstr>
      <vt:lpstr>Exemple</vt:lpstr>
      <vt:lpstr>Référentiel Coûts Métiers</vt:lpstr>
      <vt:lpstr>RappelData</vt:lpstr>
      <vt:lpstr>APRESO_GBudget!Zone_d_impression</vt:lpstr>
      <vt:lpstr>Exemple!Zone_d_impression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2026-02-01T17:28:34Z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y fmtid="{D5CDD505-2E9C-101B-9397-08002B2CF9AE}" pid="10" name="ContentTypeId">
    <vt:lpwstr>0x0101004257112F6C8F1F46B12FDCCC6DEA5F13</vt:lpwstr>
  </property>
  <property fmtid="{D5CDD505-2E9C-101B-9397-08002B2CF9AE}" pid="11" name="MediaServiceImageTags">
    <vt:lpwstr/>
  </property>
</Properties>
</file>